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11.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12.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3.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mc:AlternateContent xmlns:mc="http://schemas.openxmlformats.org/markup-compatibility/2006">
    <mc:Choice Requires="x15">
      <x15ac:absPath xmlns:x15ac="http://schemas.microsoft.com/office/spreadsheetml/2010/11/ac" url="C:\xyz\STL Final images\STL website old data\share holding pattern\"/>
    </mc:Choice>
  </mc:AlternateContent>
  <xr:revisionPtr revIDLastSave="0" documentId="8_{77B059CD-8266-493C-B5EB-A0A75DAE184B}" xr6:coauthVersionLast="47" xr6:coauthVersionMax="47" xr10:uidLastSave="{00000000-0000-0000-0000-000000000000}"/>
  <bookViews>
    <workbookView xWindow="-108" yWindow="-108" windowWidth="23256" windowHeight="12456" tabRatio="907"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 i="34" l="1"/>
  <c r="U15" i="34"/>
  <c r="O15" i="34"/>
  <c r="Q15" i="34" s="1"/>
  <c r="M15" i="34"/>
  <c r="AC15" i="71"/>
  <c r="V15" i="71"/>
  <c r="S15" i="71"/>
  <c r="M15" i="71"/>
  <c r="O15" i="71" s="1"/>
  <c r="K15" i="71"/>
  <c r="AC15" i="28"/>
  <c r="S15" i="28"/>
  <c r="M15" i="28"/>
  <c r="O15" i="28" s="1"/>
  <c r="K15" i="28"/>
  <c r="V15" i="28" s="1"/>
  <c r="V24" i="2"/>
  <c r="S24" i="2"/>
  <c r="M24" i="2"/>
  <c r="O24" i="2" s="1"/>
  <c r="K24" i="2"/>
  <c r="X24" i="2" s="1"/>
  <c r="V23" i="2"/>
  <c r="S23" i="2"/>
  <c r="M23" i="2"/>
  <c r="O23" i="2" s="1"/>
  <c r="K23" i="2"/>
  <c r="X23" i="2" s="1"/>
  <c r="V22" i="2"/>
  <c r="S22" i="2"/>
  <c r="M22" i="2"/>
  <c r="O22" i="2" s="1"/>
  <c r="K22" i="2"/>
  <c r="X22" i="2" s="1"/>
  <c r="V21" i="2"/>
  <c r="S21" i="2"/>
  <c r="M21" i="2"/>
  <c r="O21" i="2" s="1"/>
  <c r="K21" i="2"/>
  <c r="X21" i="2" s="1"/>
  <c r="V20" i="2"/>
  <c r="S20" i="2"/>
  <c r="M20" i="2"/>
  <c r="O20" i="2" s="1"/>
  <c r="K20" i="2"/>
  <c r="X20" i="2" s="1"/>
  <c r="V19" i="2"/>
  <c r="S19" i="2"/>
  <c r="M19" i="2"/>
  <c r="O19" i="2" s="1"/>
  <c r="K19" i="2"/>
  <c r="X19" i="2" s="1"/>
  <c r="V18" i="2"/>
  <c r="S18" i="2"/>
  <c r="M18" i="2"/>
  <c r="O18" i="2" s="1"/>
  <c r="K18" i="2"/>
  <c r="X18" i="2" s="1"/>
  <c r="V17" i="2"/>
  <c r="S17" i="2"/>
  <c r="M17" i="2"/>
  <c r="O17" i="2" s="1"/>
  <c r="K17" i="2"/>
  <c r="X17" i="2" s="1"/>
  <c r="V16" i="2"/>
  <c r="S16" i="2"/>
  <c r="M16" i="2"/>
  <c r="O16" i="2" s="1"/>
  <c r="K16" i="2"/>
  <c r="X16" i="2" s="1"/>
  <c r="V15" i="2"/>
  <c r="S15" i="2"/>
  <c r="M15" i="2"/>
  <c r="O15" i="2" s="1"/>
  <c r="K15" i="2"/>
  <c r="X15" i="2" s="1"/>
  <c r="AC41" i="1"/>
  <c r="AA41" i="1"/>
  <c r="T44" i="1" l="1"/>
  <c r="T45" i="1"/>
  <c r="T46" i="1"/>
  <c r="T47" i="1"/>
  <c r="P44" i="1"/>
  <c r="P45" i="1"/>
  <c r="P46" i="1"/>
  <c r="P47" i="1"/>
  <c r="AA17" i="71" l="1"/>
  <c r="Z17" i="71"/>
  <c r="Y17" i="71"/>
  <c r="AA16" i="70"/>
  <c r="Z16" i="70"/>
  <c r="Y16" i="70"/>
  <c r="AA16" i="69"/>
  <c r="Z16" i="69"/>
  <c r="Y16" i="69"/>
  <c r="AA16" i="68"/>
  <c r="Z16" i="68"/>
  <c r="Y16" i="68"/>
  <c r="AA17" i="28"/>
  <c r="Z17" i="28"/>
  <c r="Y17"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7" i="71"/>
  <c r="W17" i="71"/>
  <c r="U17" i="71"/>
  <c r="S17" i="71"/>
  <c r="R17" i="71"/>
  <c r="Q17" i="71"/>
  <c r="N17" i="71"/>
  <c r="K17" i="71"/>
  <c r="J17" i="71"/>
  <c r="I17" i="71"/>
  <c r="H17"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7"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7"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7" i="28"/>
  <c r="U17" i="28"/>
  <c r="R17" i="28"/>
  <c r="Q17" i="28"/>
  <c r="O17" i="28"/>
  <c r="N17" i="28"/>
  <c r="M17" i="28"/>
  <c r="J17" i="28"/>
  <c r="I17" i="28"/>
  <c r="H17"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6" i="2"/>
  <c r="Z14" i="1" s="1"/>
  <c r="W26" i="2"/>
  <c r="U26" i="2"/>
  <c r="R26" i="2"/>
  <c r="S14" i="1" s="1"/>
  <c r="Q26" i="2"/>
  <c r="R14" i="1" s="1"/>
  <c r="J26" i="2"/>
  <c r="K14" i="1" s="1"/>
  <c r="I26" i="2"/>
  <c r="J14" i="1" s="1"/>
  <c r="S26" i="2"/>
  <c r="T14" i="1" s="1"/>
  <c r="K26" i="2"/>
  <c r="L14" i="1" l="1"/>
  <c r="X14" i="1"/>
  <c r="X26" i="2"/>
  <c r="V14" i="1"/>
  <c r="V26" i="2"/>
  <c r="J16" i="44"/>
  <c r="K77" i="1"/>
  <c r="J15" i="44" s="1"/>
  <c r="L75" i="1"/>
  <c r="W75" i="1" s="1"/>
  <c r="V16" i="44" s="1"/>
  <c r="J17" i="44"/>
  <c r="L76" i="1"/>
  <c r="S17" i="28"/>
  <c r="K17" i="28"/>
  <c r="V17" i="28" s="1"/>
  <c r="Y14" i="1" l="1"/>
  <c r="W14" i="1"/>
  <c r="K17" i="44"/>
  <c r="W76" i="1"/>
  <c r="V17" i="44" s="1"/>
  <c r="K16" i="44"/>
  <c r="L77" i="1"/>
  <c r="O2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6" i="2"/>
  <c r="O14" i="1" s="1"/>
  <c r="M26" i="2"/>
  <c r="N14" i="1" s="1"/>
  <c r="H2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28" l="1"/>
  <c r="P15" i="71"/>
  <c r="R15" i="34"/>
  <c r="P23" i="2"/>
  <c r="P24" i="2"/>
  <c r="P21" i="2"/>
  <c r="P22" i="2"/>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7" i="71"/>
  <c r="P16" i="53"/>
  <c r="P16" i="31"/>
  <c r="P16" i="22"/>
  <c r="P16" i="21"/>
  <c r="P16" i="20"/>
  <c r="P16" i="18"/>
  <c r="P16" i="17"/>
  <c r="P16" i="19"/>
  <c r="P16" i="25"/>
  <c r="P17" i="28"/>
  <c r="P16" i="33"/>
  <c r="P16" i="26"/>
  <c r="P16" i="23"/>
  <c r="Q18" i="1"/>
  <c r="P2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15" i="34" l="1"/>
  <c r="N15" i="34"/>
  <c r="T15" i="71"/>
  <c r="L15" i="71"/>
  <c r="T15" i="28"/>
  <c r="L15" i="28"/>
  <c r="T24" i="2"/>
  <c r="L24" i="2"/>
  <c r="AC24" i="2" s="1"/>
  <c r="T23" i="2"/>
  <c r="L23" i="2"/>
  <c r="T22" i="2"/>
  <c r="L22" i="2"/>
  <c r="AC22" i="2" s="1"/>
  <c r="T21" i="2"/>
  <c r="L21" i="2"/>
  <c r="AC21" i="2" s="1"/>
  <c r="T20" i="2"/>
  <c r="L20" i="2"/>
  <c r="AC20" i="2" s="1"/>
  <c r="T19" i="2"/>
  <c r="L19" i="2"/>
  <c r="AC19" i="2" s="1"/>
  <c r="T18" i="2"/>
  <c r="L18" i="2"/>
  <c r="AC18" i="2" s="1"/>
  <c r="T17" i="2"/>
  <c r="L17" i="2"/>
  <c r="AC17" i="2" s="1"/>
  <c r="T16" i="2"/>
  <c r="L16" i="2"/>
  <c r="AC16" i="2" s="1"/>
  <c r="T15" i="2"/>
  <c r="L15" i="2"/>
  <c r="AC15" i="2" s="1"/>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7" i="71"/>
  <c r="T16" i="60"/>
  <c r="L16" i="62"/>
  <c r="T16" i="70"/>
  <c r="T16" i="56"/>
  <c r="L16" i="60"/>
  <c r="L16" i="58"/>
  <c r="L16" i="54"/>
  <c r="T16" i="68"/>
  <c r="T16" i="69"/>
  <c r="T17" i="71"/>
  <c r="L16" i="68"/>
  <c r="T16" i="64"/>
  <c r="T16" i="67"/>
  <c r="T16" i="66"/>
  <c r="L16" i="63"/>
  <c r="L16" i="57"/>
  <c r="T16" i="65"/>
  <c r="L16" i="64"/>
  <c r="T16" i="63"/>
  <c r="T16" i="53"/>
  <c r="L16" i="53"/>
  <c r="L16" i="20"/>
  <c r="T16" i="17"/>
  <c r="L16" i="22"/>
  <c r="L16" i="25"/>
  <c r="L16" i="17"/>
  <c r="L17" i="28"/>
  <c r="T16" i="25"/>
  <c r="L16" i="26"/>
  <c r="T16" i="21"/>
  <c r="T16" i="19"/>
  <c r="L16" i="18"/>
  <c r="T16" i="33"/>
  <c r="T17" i="28"/>
  <c r="T16" i="18"/>
  <c r="L16" i="21"/>
  <c r="T16" i="20"/>
  <c r="L16" i="19"/>
  <c r="T16" i="26"/>
  <c r="L16" i="33"/>
  <c r="L16" i="31"/>
  <c r="T16" i="31"/>
  <c r="L16" i="23"/>
  <c r="T16" i="23"/>
  <c r="T16" i="22"/>
  <c r="L26" i="2"/>
  <c r="U14" i="1"/>
  <c r="M18" i="1"/>
  <c r="T2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23" i="2" l="1"/>
  <c r="AD13" i="6"/>
  <c r="H20" i="1" s="1"/>
  <c r="AD1" i="3"/>
  <c r="AD13" i="2"/>
  <c r="H14" i="1" s="1"/>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H25" i="1" l="1"/>
  <c r="AD13" i="3"/>
  <c r="H15" i="1" s="1"/>
  <c r="H18" i="1" s="1"/>
  <c r="H26" i="1" l="1"/>
  <c r="G13" i="44" s="1"/>
  <c r="H78" i="1" l="1"/>
  <c r="H79" i="1"/>
  <c r="G18" i="44" s="1"/>
  <c r="AB41" i="1"/>
  <c r="AB71" i="1" s="1"/>
  <c r="AB78" i="1" l="1"/>
  <c r="AA14" i="44"/>
  <c r="AB79" i="1"/>
  <c r="AA18" i="44" s="1"/>
</calcChain>
</file>

<file path=xl/sharedStrings.xml><?xml version="1.0" encoding="utf-8"?>
<sst xmlns="http://schemas.openxmlformats.org/spreadsheetml/2006/main" count="4559" uniqueCount="892">
  <si>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</si>
  <si>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</si>
  <si>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</si>
  <si>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</si>
  <si>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</si>
  <si>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</si>
  <si>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</si>
  <si>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</si>
  <si>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</si>
  <si>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</si>
  <si>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</si>
  <si>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</si>
  <si>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</si>
  <si>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</si>
  <si>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</si>
  <si>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</si>
  <si>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</si>
  <si>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</si>
  <si>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</si>
  <si>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</si>
  <si>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</si>
  <si>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</si>
  <si>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</si>
  <si>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</si>
  <si>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</si>
  <si>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</si>
  <si>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</si>
  <si>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</si>
  <si>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</si>
  <si>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</si>
  <si>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</si>
  <si>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</si>
  <si>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</si>
  <si>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</si>
  <si>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</si>
  <si>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</si>
  <si>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</si>
  <si>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</si>
  <si>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</si>
  <si>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</si>
  <si>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</si>
  <si>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</si>
  <si>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</si>
  <si>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</si>
  <si>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</si>
  <si>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</si>
  <si>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</si>
  <si>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</si>
  <si>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</si>
  <si>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</si>
  <si>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</si>
  <si>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</si>
  <si>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</si>
  <si>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</si>
  <si>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</si>
  <si>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</si>
  <si>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</si>
  <si>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</si>
  <si>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</si>
  <si>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</si>
  <si>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</si>
  <si>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</si>
  <si>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</si>
  <si>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</si>
  <si>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</si>
  <si>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</si>
  <si>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</si>
  <si>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</si>
  <si>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</si>
  <si>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</si>
  <si>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</si>
  <si>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</si>
  <si>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</si>
  <si>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</si>
  <si>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</si>
  <si>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</si>
  <si>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</si>
  <si>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</si>
  <si>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</si>
  <si>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</si>
  <si>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</si>
  <si>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</si>
  <si>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</si>
  <si>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</si>
  <si>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</si>
  <si>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</si>
  <si>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</si>
  <si>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</si>
  <si>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</si>
  <si>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</si>
  <si>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</si>
  <si>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</si>
  <si>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</si>
  <si>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</si>
  <si>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</si>
  <si>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</si>
  <si>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</si>
  <si>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</si>
  <si>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</si>
  <si>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</si>
  <si>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</si>
  <si>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</si>
  <si>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</si>
  <si>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</si>
  <si>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</si>
  <si>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</si>
  <si>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</si>
  <si>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</si>
  <si>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</si>
  <si>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</si>
  <si>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</si>
  <si>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</si>
  <si>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</si>
  <si>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</si>
  <si>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</si>
  <si>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</si>
  <si>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</si>
  <si>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</si>
  <si>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</si>
  <si>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</si>
  <si>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</si>
  <si>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</si>
  <si>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</si>
  <si>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</si>
  <si>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</si>
  <si>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</si>
  <si>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</si>
  <si>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</si>
  <si>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</si>
  <si>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</si>
  <si>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</si>
  <si>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</si>
  <si>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</si>
  <si>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</si>
  <si>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</si>
  <si>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</si>
  <si>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</si>
  <si>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</si>
  <si>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</si>
  <si>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</si>
  <si>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</si>
  <si>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</si>
  <si>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</si>
  <si>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</si>
  <si>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</si>
  <si>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</si>
  <si>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</si>
  <si>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</si>
  <si>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</si>
  <si>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</si>
  <si>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</si>
  <si>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</si>
  <si>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</si>
  <si>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</si>
  <si>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</si>
  <si>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</si>
  <si>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</si>
  <si>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</si>
  <si>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</si>
  <si>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</si>
  <si>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</si>
  <si>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</si>
  <si>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</si>
  <si>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</si>
  <si>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</si>
  <si>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</si>
  <si>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</si>
  <si>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</si>
  <si>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</si>
  <si>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</si>
  <si>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</si>
  <si>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</si>
  <si>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</si>
  <si>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</si>
  <si>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</si>
  <si>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</si>
  <si>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</si>
  <si>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</si>
  <si>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</si>
  <si>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</si>
  <si>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</si>
  <si>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</si>
  <si>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</si>
  <si>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</si>
  <si>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</si>
  <si>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</si>
  <si>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</si>
  <si>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</si>
  <si>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</si>
  <si>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</si>
  <si>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</si>
  <si>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</si>
  <si>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</si>
  <si>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</si>
  <si>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</si>
  <si>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</si>
  <si>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</si>
  <si>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</si>
  <si>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</si>
  <si>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</si>
  <si>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</si>
  <si>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</si>
  <si>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</si>
  <si>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</si>
  <si>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</si>
  <si>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</si>
  <si>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</si>
  <si>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</si>
  <si>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</si>
  <si>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</si>
  <si>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</si>
  <si>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</si>
  <si>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</si>
  <si>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</si>
  <si>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</si>
  <si>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</si>
  <si>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</si>
  <si>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</si>
  <si>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</si>
  <si>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</si>
  <si>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</si>
  <si>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</si>
  <si>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</si>
  <si>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</si>
  <si>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</si>
  <si>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</si>
  <si>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</si>
  <si>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</si>
  <si>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</si>
  <si>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</si>
  <si>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</si>
  <si>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</si>
  <si>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</si>
  <si>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</si>
  <si>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</si>
  <si>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</si>
  <si>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</si>
  <si>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</si>
  <si>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</si>
  <si>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</si>
  <si>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</si>
  <si>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</si>
  <si>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</si>
  <si>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</si>
  <si>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</si>
  <si>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</si>
  <si>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</si>
  <si>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</si>
  <si>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</si>
  <si>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</si>
  <si>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</si>
  <si>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</si>
  <si>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</si>
  <si>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</si>
  <si>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</si>
  <si>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</si>
  <si>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</si>
  <si>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</si>
  <si>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</si>
  <si>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</si>
  <si>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</si>
  <si>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</si>
  <si>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</si>
  <si>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</si>
  <si>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</si>
  <si>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</si>
  <si>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</si>
  <si>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</si>
  <si>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</si>
  <si>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</si>
  <si>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</si>
  <si>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</si>
  <si>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</si>
  <si>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</si>
  <si>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</si>
  <si>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</si>
  <si>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</si>
  <si>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</si>
  <si>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</si>
  <si>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</si>
  <si>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</si>
  <si>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</si>
  <si>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</si>
  <si>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</si>
  <si>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</si>
  <si>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</si>
  <si>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</si>
  <si>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</si>
  <si>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</si>
  <si>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</si>
  <si>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</si>
  <si>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</si>
  <si>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</si>
  <si>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</si>
  <si>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</si>
  <si>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</si>
  <si>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</si>
  <si>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</si>
  <si>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</si>
  <si>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</si>
  <si>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</si>
  <si>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</si>
  <si>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</si>
  <si>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</si>
  <si>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</si>
  <si>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</si>
  <si>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</si>
  <si>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</si>
  <si>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</si>
  <si>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</si>
  <si>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</si>
  <si>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</si>
  <si>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</si>
  <si>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</si>
  <si>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</si>
  <si>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</si>
  <si>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</si>
  <si>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</si>
  <si>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</si>
  <si>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</si>
  <si>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</si>
  <si>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</si>
  <si>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</si>
  <si>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</si>
  <si>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</si>
  <si>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</si>
  <si>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</si>
  <si>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</si>
  <si>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</si>
  <si>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</si>
  <si>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</si>
  <si>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</si>
  <si>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</si>
  <si>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</si>
  <si>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</si>
  <si>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</si>
  <si>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</si>
  <si>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</si>
  <si>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</si>
  <si>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</si>
  <si>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</si>
  <si>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</si>
  <si>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</si>
  <si>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</si>
  <si>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</si>
  <si>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</si>
  <si>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</si>
  <si>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</si>
  <si>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</si>
  <si>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</si>
  <si>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</si>
  <si>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</si>
  <si>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</si>
  <si>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</si>
  <si>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</si>
  <si>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</si>
  <si>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</si>
  <si>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</si>
  <si>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</si>
  <si>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</si>
  <si>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</si>
  <si>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</si>
  <si>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</si>
  <si>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</si>
  <si>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</si>
  <si>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</si>
  <si>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</si>
  <si>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</si>
  <si>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</si>
  <si>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</si>
  <si>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</si>
  <si>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</si>
  <si>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</si>
  <si>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</si>
  <si>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</si>
  <si>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</si>
  <si>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</si>
  <si>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</si>
  <si>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</si>
  <si>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</si>
  <si>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</si>
  <si>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</si>
  <si>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</si>
  <si>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</si>
  <si>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</si>
  <si>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</si>
  <si>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</si>
  <si>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</si>
  <si>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</si>
  <si>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</si>
  <si>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</si>
  <si>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</si>
  <si>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</si>
  <si>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</si>
  <si>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</si>
  <si>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</si>
  <si>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</si>
  <si>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</si>
  <si>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</si>
  <si>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</si>
  <si>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</si>
  <si>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</si>
  <si>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</si>
  <si>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</si>
  <si>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</si>
  <si>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</si>
  <si>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</si>
  <si>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</si>
  <si>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</si>
  <si>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</si>
  <si>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</si>
  <si>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</si>
  <si>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</si>
  <si>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</si>
  <si>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</si>
  <si>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</si>
  <si>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</si>
  <si>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</si>
  <si>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</si>
  <si>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</si>
  <si>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</si>
  <si>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</si>
  <si>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</si>
  <si>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</si>
  <si>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</si>
  <si>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</si>
  <si>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</si>
  <si>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</si>
  <si>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</si>
  <si>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</si>
  <si>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</si>
  <si>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</si>
  <si>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</si>
  <si>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</si>
  <si>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</si>
  <si>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</si>
  <si>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</si>
  <si>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</si>
  <si>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</si>
  <si>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</si>
  <si>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</si>
  <si>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</si>
  <si>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</si>
  <si>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</si>
  <si>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</si>
  <si>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</si>
  <si>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</si>
  <si>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</si>
  <si>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</si>
  <si>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</si>
  <si>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</si>
  <si>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</si>
  <si>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</si>
  <si>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</si>
  <si>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</si>
  <si>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</si>
  <si>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</si>
  <si>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</si>
  <si>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</si>
  <si>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</si>
  <si>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</si>
  <si>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</si>
  <si>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</si>
  <si>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</si>
  <si>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</si>
  <si>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</si>
  <si>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</si>
  <si>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</si>
  <si>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</si>
  <si>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</si>
  <si>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</si>
  <si>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</si>
  <si>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</si>
  <si>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</si>
  <si>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</si>
  <si>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</si>
  <si>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</si>
  <si>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</si>
  <si>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</si>
  <si>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</si>
  <si>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</si>
  <si>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</si>
  <si>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</si>
  <si>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</si>
  <si>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</si>
  <si>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</si>
  <si>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</si>
  <si>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</si>
  <si>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</si>
  <si>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</si>
  <si>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</si>
  <si>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</si>
  <si>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</si>
  <si>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</si>
  <si>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</si>
  <si>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</si>
  <si>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</si>
  <si>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</si>
  <si>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</si>
  <si>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</si>
  <si>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</si>
  <si>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</si>
  <si>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</si>
  <si>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</si>
  <si>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</si>
  <si>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</si>
  <si>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</si>
  <si>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</si>
  <si>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</si>
  <si>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</si>
  <si>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</si>
  <si>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</si>
  <si>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</si>
  <si>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</si>
  <si>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</si>
  <si>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</si>
  <si>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</si>
  <si>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</si>
  <si>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</si>
  <si>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</si>
  <si>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</si>
  <si>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</si>
  <si>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</si>
  <si>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</si>
  <si>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</si>
  <si>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</si>
  <si>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</si>
  <si>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</si>
  <si>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</si>
  <si>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</si>
  <si>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</si>
  <si>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</si>
  <si>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</si>
  <si>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</si>
  <si>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</si>
  <si>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</si>
  <si>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</si>
  <si>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</si>
  <si>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</si>
  <si>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</si>
  <si>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</si>
  <si>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</si>
  <si>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</si>
  <si>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</si>
  <si>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</si>
  <si>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</si>
  <si>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</si>
  <si>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</si>
  <si>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</si>
  <si>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</si>
  <si>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</si>
  <si>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</si>
  <si>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</si>
  <si>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</si>
  <si>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</si>
  <si>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</si>
  <si>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</si>
  <si>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</si>
  <si>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</si>
  <si>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</si>
  <si>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</si>
  <si>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</si>
  <si>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</si>
  <si>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</si>
  <si>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</si>
  <si>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</si>
  <si>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</si>
  <si>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</si>
  <si>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</si>
  <si>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</si>
  <si>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</si>
  <si>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</si>
  <si>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</si>
  <si>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</si>
  <si>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</si>
  <si>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</si>
  <si>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</si>
  <si>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</si>
  <si>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</si>
  <si>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</si>
  <si>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</si>
  <si>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</si>
  <si>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</si>
  <si>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</si>
  <si>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</si>
  <si>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</si>
  <si>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</si>
  <si>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</si>
  <si>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</si>
  <si>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</si>
  <si>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</si>
  <si>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</si>
  <si>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</si>
  <si>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</si>
  <si>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</si>
  <si>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</si>
  <si>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</si>
  <si>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</si>
  <si>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</si>
  <si>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</si>
  <si>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</si>
  <si>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</si>
  <si>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</si>
  <si>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</si>
  <si>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</si>
  <si>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</si>
  <si>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</si>
  <si>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</si>
  <si>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</si>
  <si>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</si>
  <si>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</si>
  <si>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</si>
  <si>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</si>
  <si>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</si>
  <si>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</si>
  <si>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</si>
  <si>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</si>
  <si>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</si>
  <si>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</si>
  <si>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</si>
  <si>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</si>
  <si>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</si>
  <si>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</si>
  <si>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</si>
  <si>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</si>
  <si>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</si>
  <si>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</si>
  <si>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</si>
  <si>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</si>
  <si>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</si>
  <si>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</si>
  <si>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</si>
  <si>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</si>
  <si>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</si>
  <si>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</si>
  <si>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</si>
  <si>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</si>
  <si>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</si>
  <si>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</si>
  <si>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</si>
  <si>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</si>
  <si>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</si>
  <si>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</si>
  <si>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</si>
  <si>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</si>
  <si>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</si>
  <si>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</si>
  <si>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</si>
  <si>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</si>
  <si>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</si>
  <si>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</si>
  <si>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</si>
  <si>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</si>
  <si>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</si>
  <si>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</si>
  <si>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</si>
  <si>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</si>
  <si>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</si>
  <si>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</si>
  <si>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</si>
  <si>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</si>
  <si>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</si>
  <si>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</si>
  <si>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</si>
  <si>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</si>
  <si>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</si>
  <si>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</si>
  <si>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</si>
  <si>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</si>
  <si>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</si>
  <si>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</si>
  <si>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</si>
  <si>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</si>
  <si>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</si>
  <si>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</si>
  <si>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</si>
  <si>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</si>
  <si>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</si>
  <si>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</si>
  <si>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</si>
  <si>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</si>
  <si>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</si>
  <si>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</si>
  <si>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</si>
  <si>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</si>
  <si>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</si>
  <si>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</si>
  <si>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</si>
  <si>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</si>
  <si>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</si>
  <si>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</si>
  <si>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</si>
  <si>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</si>
  <si>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</si>
  <si>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</si>
  <si>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</si>
  <si>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</si>
  <si>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</si>
  <si>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</si>
  <si>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</si>
  <si>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</si>
  <si>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</si>
  <si>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</si>
  <si>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</si>
  <si>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</si>
  <si>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</si>
  <si>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</si>
  <si>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</si>
  <si>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</si>
  <si>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</si>
  <si>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</si>
  <si>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</si>
  <si>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</si>
  <si>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</si>
  <si>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</si>
  <si>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</si>
  <si>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</si>
  <si>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</si>
  <si>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</si>
  <si>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</si>
  <si>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</si>
  <si>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</si>
  <si>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</si>
  <si>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</si>
  <si>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</si>
  <si>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</si>
  <si>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</si>
  <si>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</si>
  <si>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</si>
  <si>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</si>
  <si>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</si>
  <si>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</si>
  <si>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</si>
  <si>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</si>
  <si>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</si>
  <si>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</si>
  <si>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</si>
  <si>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</si>
  <si>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</si>
  <si>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</si>
  <si>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</si>
  <si>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</si>
  <si>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</si>
  <si>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</si>
  <si>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</si>
  <si>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</si>
  <si>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</si>
  <si>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</si>
  <si>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</si>
  <si>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</si>
  <si>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</si>
  <si>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</si>
  <si>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</si>
  <si>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</si>
  <si>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</si>
  <si>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</si>
  <si>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</si>
  <si>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</si>
  <si>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</si>
  <si>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</si>
  <si>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</si>
  <si>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</si>
  <si>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</si>
  <si>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</si>
  <si>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</si>
  <si>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</si>
  <si>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</si>
  <si>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</si>
  <si>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</si>
  <si>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</si>
  <si>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</si>
  <si>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</si>
  <si>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</si>
  <si>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</si>
  <si>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</si>
  <si>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</si>
  <si>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</si>
  <si>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</si>
  <si>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</si>
  <si>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</si>
  <si>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</si>
  <si>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</si>
  <si>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</si>
  <si>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</si>
  <si>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</si>
  <si>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</si>
  <si>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</si>
  <si>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</si>
  <si>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</si>
  <si>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</si>
  <si>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</si>
  <si>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</si>
  <si>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</si>
  <si>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</si>
  <si>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</si>
  <si>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</si>
  <si>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</si>
  <si>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</si>
  <si>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</si>
  <si>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</si>
  <si>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</si>
  <si>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</si>
  <si>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</si>
  <si>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</si>
  <si>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</si>
  <si>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</si>
  <si>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</si>
  <si>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</si>
  <si>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</si>
  <si>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</si>
  <si>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</si>
  <si>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</si>
  <si>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</si>
  <si>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</si>
  <si>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</si>
  <si>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</si>
  <si>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</si>
  <si>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</si>
  <si>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</si>
  <si>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</si>
  <si>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</si>
  <si>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</si>
  <si>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</si>
  <si>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</si>
  <si>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</si>
  <si>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</si>
  <si>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</si>
  <si>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</si>
  <si>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</si>
  <si>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</si>
  <si>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</si>
  <si>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</si>
  <si>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</si>
  <si>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</si>
  <si>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</si>
  <si>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</si>
  <si>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</si>
  <si>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</si>
  <si>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</si>
  <si>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</si>
  <si>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</si>
  <si>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</si>
  <si>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</si>
  <si>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</si>
  <si>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</si>
  <si>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</si>
  <si>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</si>
  <si>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</si>
  <si>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</si>
  <si>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</si>
  <si>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</si>
  <si>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</si>
  <si>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</si>
  <si>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</si>
  <si>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</si>
  <si>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</si>
  <si>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</si>
  <si>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</si>
  <si>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</si>
  <si>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</si>
  <si>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</si>
  <si>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</si>
  <si>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</si>
  <si>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523842</t>
  </si>
  <si>
    <t>INE460D01038</t>
  </si>
  <si>
    <t>SUPER TANNERY LIMITED</t>
  </si>
  <si>
    <t>31-03-2024</t>
  </si>
  <si>
    <t>IFTIKHARUL AMIN</t>
  </si>
  <si>
    <t>IQBAL AHSAN</t>
  </si>
  <si>
    <t>VEQARUL AMIN</t>
  </si>
  <si>
    <t>TANVEERUL AMIN</t>
  </si>
  <si>
    <t>UMAIRUL AMIN</t>
  </si>
  <si>
    <t>MUBASHIRUL AMIN</t>
  </si>
  <si>
    <t>FARHA FATIMA</t>
  </si>
  <si>
    <t>ISMAT IQBAL</t>
  </si>
  <si>
    <t>SOPHIA AMIN</t>
  </si>
  <si>
    <t>RUMANA AMIN</t>
  </si>
  <si>
    <t>AALPA7184J</t>
  </si>
  <si>
    <t>AALPA7182Q</t>
  </si>
  <si>
    <t>AFNPA8215P</t>
  </si>
  <si>
    <t>AHZPA8499D</t>
  </si>
  <si>
    <t>ALPPA5476N</t>
  </si>
  <si>
    <t>AIQPA1431M</t>
  </si>
  <si>
    <t>AAHPI0846H</t>
  </si>
  <si>
    <t>ACGPA0569A</t>
  </si>
  <si>
    <t>ADPPA8756M</t>
  </si>
  <si>
    <t>AAFPF1651H</t>
  </si>
  <si>
    <t>SANGGTHA S</t>
  </si>
  <si>
    <t>AIJPS3739F</t>
  </si>
  <si>
    <t>CRB CAPITAL MARKETS LIMITED</t>
  </si>
  <si>
    <t>ZZZZZ9999Z</t>
  </si>
  <si>
    <t>060100105118032105100061034084069088084066076079067075034032115116121108101061034119105100116104058032049048048037059032104101105103104116058032049048048037059034032099111110116101110116101100105116097098108101061034034062060100105118062068085069032084079032078069071076073071069078067069032067079077080065078089032072065083032078079084032080082079086073068069068032080065078032072079087069086069082032084072069032067079077080065078089032073078032076073081085068065084073079078032060047100105118062060047100105118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</si>
</sst>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6">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Protection="1">
      <protection locked="0"/>
    </xf>
    <xf numFmtId="0" fontId="0" fillId="13" borderId="4" xfId="0" applyFill="1" applyBorder="1" applyAlignment="1">
      <alignment horizontal="right"/>
    </xf>
    <xf numFmtId="0" fontId="0" fillId="8" borderId="4" xfId="0" applyFill="1" applyBorder="1" applyAlignment="1" applyProtection="1">
      <alignment horizontal="left"/>
      <protection locked="0"/>
    </xf>
    <xf numFmtId="164" fontId="0" fillId="11" borderId="4" xfId="0" applyNumberFormat="1" applyFill="1" applyBorder="1" applyAlignment="1" applyProtection="1">
      <alignment horizontal="right"/>
      <protection hidden="1"/>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2" borderId="11" xfId="0" applyFill="1" applyBorder="1"/>
    <xf numFmtId="0" fontId="0" fillId="12" borderId="13" xfId="0" applyFill="1" applyBorder="1"/>
    <xf numFmtId="49" fontId="0" fillId="13" borderId="18" xfId="0" applyNumberFormat="1" applyFill="1" applyBorder="1" applyAlignment="1">
      <alignment horizontal="center" vertical="center"/>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68580</xdr:colOff>
          <xdr:row>14</xdr:row>
          <xdr:rowOff>68580</xdr:rowOff>
        </xdr:from>
        <xdr:to>
          <xdr:col>23</xdr:col>
          <xdr:colOff>1318260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68580</xdr:colOff>
          <xdr:row>14</xdr:row>
          <xdr:rowOff>68580</xdr:rowOff>
        </xdr:from>
        <xdr:to>
          <xdr:col>23</xdr:col>
          <xdr:colOff>1318260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68580</xdr:colOff>
          <xdr:row>14</xdr:row>
          <xdr:rowOff>68580</xdr:rowOff>
        </xdr:from>
        <xdr:to>
          <xdr:col>25</xdr:col>
          <xdr:colOff>1318260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68580</xdr:colOff>
          <xdr:row>14</xdr:row>
          <xdr:rowOff>68580</xdr:rowOff>
        </xdr:from>
        <xdr:to>
          <xdr:col>25</xdr:col>
          <xdr:colOff>1318260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15</xdr:row>
          <xdr:rowOff>68580</xdr:rowOff>
        </xdr:from>
        <xdr:to>
          <xdr:col>25</xdr:col>
          <xdr:colOff>1318260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16</xdr:row>
          <xdr:rowOff>68580</xdr:rowOff>
        </xdr:from>
        <xdr:to>
          <xdr:col>25</xdr:col>
          <xdr:colOff>1318260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17</xdr:row>
          <xdr:rowOff>68580</xdr:rowOff>
        </xdr:from>
        <xdr:to>
          <xdr:col>25</xdr:col>
          <xdr:colOff>1318260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18</xdr:row>
          <xdr:rowOff>68580</xdr:rowOff>
        </xdr:from>
        <xdr:to>
          <xdr:col>25</xdr:col>
          <xdr:colOff>1318260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19</xdr:row>
          <xdr:rowOff>68580</xdr:rowOff>
        </xdr:from>
        <xdr:to>
          <xdr:col>25</xdr:col>
          <xdr:colOff>1318260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20</xdr:row>
          <xdr:rowOff>68580</xdr:rowOff>
        </xdr:from>
        <xdr:to>
          <xdr:col>25</xdr:col>
          <xdr:colOff>1318260</xdr:colOff>
          <xdr:row>20</xdr:row>
          <xdr:rowOff>266700</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21</xdr:row>
          <xdr:rowOff>68580</xdr:rowOff>
        </xdr:from>
        <xdr:to>
          <xdr:col>25</xdr:col>
          <xdr:colOff>1318260</xdr:colOff>
          <xdr:row>21</xdr:row>
          <xdr:rowOff>266700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22</xdr:row>
          <xdr:rowOff>68580</xdr:rowOff>
        </xdr:from>
        <xdr:to>
          <xdr:col>25</xdr:col>
          <xdr:colOff>1318260</xdr:colOff>
          <xdr:row>22</xdr:row>
          <xdr:rowOff>266700</xdr:rowOff>
        </xdr:to>
        <xdr:sp macro="" textlink="">
          <xdr:nvSpPr>
            <xdr:cNvPr id="6153" name="Button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68580</xdr:colOff>
          <xdr:row>23</xdr:row>
          <xdr:rowOff>68580</xdr:rowOff>
        </xdr:from>
        <xdr:to>
          <xdr:col>25</xdr:col>
          <xdr:colOff>1318260</xdr:colOff>
          <xdr:row>23</xdr:row>
          <xdr:rowOff>266700</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3.vml"/><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13.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topLeftCell="A16" workbookViewId="0">
      <selection activeCell="E6" sqref="E6:I6"/>
    </sheetView>
  </sheetViews>
  <sheetFormatPr defaultColWidth="0" defaultRowHeight="15" customHeight="1" zeroHeight="1"/>
  <cols>
    <col min="1" max="1" width="2.6640625" customWidth="1"/>
    <col min="2" max="2" width="3"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20.109375" customWidth="1"/>
    <col min="11" max="11" width="4.44140625" customWidth="1"/>
    <col min="12" max="12" width="3.88671875" customWidth="1"/>
    <col min="13" max="13" width="5.109375" customWidth="1"/>
    <col min="14" max="16384" width="9.109375" hidden="1"/>
  </cols>
  <sheetData>
    <row r="1" spans="4:10" ht="14.4"/>
    <row r="2" spans="4:10" ht="14.4">
      <c r="I2" s="213"/>
    </row>
    <row r="3" spans="4:10" ht="14.4">
      <c r="I3" s="213"/>
    </row>
    <row r="4" spans="4:10" ht="14.4">
      <c r="I4" s="213"/>
    </row>
    <row r="5" spans="4:10" ht="14.4">
      <c r="I5" s="213"/>
    </row>
    <row r="6" spans="4:10" ht="14.4">
      <c r="E6" s="404" t="s">
        <v>396</v>
      </c>
      <c r="F6" s="405"/>
      <c r="G6" s="405"/>
      <c r="H6" s="405"/>
      <c r="I6" s="406"/>
    </row>
    <row r="7" spans="4:10" ht="14.4">
      <c r="E7" s="214" t="s">
        <v>397</v>
      </c>
      <c r="F7" s="407" t="s">
        <v>398</v>
      </c>
      <c r="G7" s="408"/>
      <c r="H7" s="408"/>
      <c r="I7" s="409"/>
    </row>
    <row r="8" spans="4:10" ht="14.4">
      <c r="E8" s="214" t="s">
        <v>399</v>
      </c>
      <c r="F8" s="407" t="s">
        <v>400</v>
      </c>
      <c r="G8" s="410"/>
      <c r="H8" s="410"/>
      <c r="I8" s="411"/>
    </row>
    <row r="9" spans="4:10" ht="14.4">
      <c r="E9" s="214" t="s">
        <v>401</v>
      </c>
      <c r="F9" s="407" t="s">
        <v>402</v>
      </c>
      <c r="G9" s="410"/>
      <c r="H9" s="410"/>
      <c r="I9" s="411"/>
    </row>
    <row r="10" spans="4:10" ht="14.4">
      <c r="E10" s="214" t="s">
        <v>403</v>
      </c>
      <c r="F10" s="407" t="s">
        <v>582</v>
      </c>
      <c r="G10" s="410"/>
      <c r="H10" s="410"/>
      <c r="I10" s="411"/>
    </row>
    <row r="11" spans="4:10" ht="14.4">
      <c r="E11" s="214" t="s">
        <v>581</v>
      </c>
      <c r="F11" s="407" t="s">
        <v>431</v>
      </c>
      <c r="G11" s="410"/>
      <c r="H11" s="410"/>
      <c r="I11" s="411"/>
    </row>
    <row r="12" spans="4:10" ht="14.4">
      <c r="E12" s="214" t="s">
        <v>585</v>
      </c>
      <c r="F12" s="407" t="s">
        <v>586</v>
      </c>
      <c r="G12" s="410"/>
      <c r="H12" s="410"/>
      <c r="I12" s="411"/>
    </row>
    <row r="13" spans="4:10" ht="14.4">
      <c r="I13" s="213"/>
    </row>
    <row r="14" spans="4:10" ht="14.4">
      <c r="I14" s="213"/>
    </row>
    <row r="15" spans="4:10" ht="14.4">
      <c r="D15" s="412" t="s">
        <v>404</v>
      </c>
      <c r="E15" s="413"/>
      <c r="F15" s="413"/>
      <c r="G15" s="413"/>
      <c r="H15" s="413"/>
      <c r="I15" s="413"/>
      <c r="J15" s="414"/>
    </row>
    <row r="16" spans="4:10" ht="27.75" customHeight="1">
      <c r="D16" s="415" t="s">
        <v>405</v>
      </c>
      <c r="E16" s="415"/>
      <c r="F16" s="415"/>
      <c r="G16" s="415"/>
      <c r="H16" s="415"/>
      <c r="I16" s="415"/>
      <c r="J16" s="415"/>
    </row>
    <row r="17" spans="4:10" ht="45" customHeight="1">
      <c r="D17" s="416" t="s">
        <v>406</v>
      </c>
      <c r="E17" s="416"/>
      <c r="F17" s="416"/>
      <c r="G17" s="416"/>
      <c r="H17" s="416"/>
      <c r="I17" s="416"/>
      <c r="J17" s="416"/>
    </row>
    <row r="18" spans="4:10" ht="14.4">
      <c r="D18" s="215"/>
      <c r="E18" s="215"/>
      <c r="F18" s="215"/>
      <c r="G18" s="215"/>
      <c r="H18" s="215"/>
      <c r="I18" s="216"/>
      <c r="J18" s="215"/>
    </row>
    <row r="19" spans="4:10" ht="14.4">
      <c r="I19" s="213"/>
    </row>
    <row r="20" spans="4:10" ht="15.6">
      <c r="D20" s="395" t="s">
        <v>407</v>
      </c>
      <c r="E20" s="396"/>
      <c r="F20" s="396"/>
      <c r="G20" s="396"/>
      <c r="H20" s="396"/>
      <c r="I20" s="396"/>
      <c r="J20" s="397"/>
    </row>
    <row r="21" spans="4:10" ht="18" customHeight="1">
      <c r="D21" s="417" t="s">
        <v>408</v>
      </c>
      <c r="E21" s="418"/>
      <c r="F21" s="418"/>
      <c r="G21" s="418"/>
      <c r="H21" s="418"/>
      <c r="I21" s="418"/>
      <c r="J21" s="419"/>
    </row>
    <row r="22" spans="4:10" ht="16.5" customHeight="1">
      <c r="D22" s="420" t="s">
        <v>409</v>
      </c>
      <c r="E22" s="421"/>
      <c r="F22" s="421"/>
      <c r="G22" s="421"/>
      <c r="H22" s="421"/>
      <c r="I22" s="421"/>
      <c r="J22" s="422"/>
    </row>
    <row r="23" spans="4:10" ht="16.5" customHeight="1">
      <c r="D23" s="381" t="s">
        <v>410</v>
      </c>
      <c r="E23" s="382"/>
      <c r="F23" s="382"/>
      <c r="G23" s="382"/>
      <c r="H23" s="382"/>
      <c r="I23" s="382"/>
      <c r="J23" s="383"/>
    </row>
    <row r="24" spans="4:10" ht="18.75" customHeight="1">
      <c r="D24" s="381" t="s">
        <v>411</v>
      </c>
      <c r="E24" s="382"/>
      <c r="F24" s="382"/>
      <c r="G24" s="382"/>
      <c r="H24" s="382"/>
      <c r="I24" s="382"/>
      <c r="J24" s="383"/>
    </row>
    <row r="25" spans="4:10" ht="28.5" customHeight="1">
      <c r="D25" s="384" t="s">
        <v>412</v>
      </c>
      <c r="E25" s="385"/>
      <c r="F25" s="385"/>
      <c r="G25" s="385"/>
      <c r="H25" s="385"/>
      <c r="I25" s="385"/>
      <c r="J25" s="386"/>
    </row>
    <row r="26" spans="4:10" ht="14.4">
      <c r="I26" s="213"/>
    </row>
    <row r="27" spans="4:10" ht="14.4">
      <c r="I27" s="213"/>
    </row>
    <row r="28" spans="4:10" ht="15.6">
      <c r="D28" s="401" t="s">
        <v>413</v>
      </c>
      <c r="E28" s="402"/>
      <c r="F28" s="402"/>
      <c r="G28" s="402"/>
      <c r="H28" s="402"/>
      <c r="I28" s="402"/>
      <c r="J28" s="403"/>
    </row>
    <row r="29" spans="4:10" ht="14.4">
      <c r="D29" s="217">
        <v>1</v>
      </c>
      <c r="E29" s="393" t="s">
        <v>414</v>
      </c>
      <c r="F29" s="394"/>
      <c r="G29" s="394"/>
      <c r="H29" s="394"/>
      <c r="I29" s="394"/>
      <c r="J29" s="220" t="s">
        <v>415</v>
      </c>
    </row>
    <row r="30" spans="4:10" ht="14.4">
      <c r="D30" s="217">
        <v>2</v>
      </c>
      <c r="E30" s="393" t="s">
        <v>432</v>
      </c>
      <c r="F30" s="394"/>
      <c r="G30" s="394"/>
      <c r="H30" s="394"/>
      <c r="I30" s="394"/>
      <c r="J30" s="220" t="s">
        <v>432</v>
      </c>
    </row>
    <row r="31" spans="4:10" ht="14.4">
      <c r="D31" s="217">
        <v>3</v>
      </c>
      <c r="E31" s="393" t="s">
        <v>433</v>
      </c>
      <c r="F31" s="394"/>
      <c r="G31" s="394"/>
      <c r="H31" s="394"/>
      <c r="I31" s="394"/>
      <c r="J31" s="220" t="s">
        <v>433</v>
      </c>
    </row>
    <row r="32" spans="4:10" ht="14.4">
      <c r="D32" s="217">
        <v>4</v>
      </c>
      <c r="E32" s="393" t="s">
        <v>434</v>
      </c>
      <c r="F32" s="394"/>
      <c r="G32" s="394"/>
      <c r="H32" s="394"/>
      <c r="I32" s="394"/>
      <c r="J32" s="220" t="s">
        <v>434</v>
      </c>
    </row>
    <row r="33" spans="4:10" ht="14.4">
      <c r="D33" s="217">
        <v>5</v>
      </c>
      <c r="E33" s="393" t="s">
        <v>847</v>
      </c>
      <c r="F33" s="394"/>
      <c r="G33" s="394"/>
      <c r="H33" s="394"/>
      <c r="I33" s="394"/>
      <c r="J33" s="220" t="s">
        <v>847</v>
      </c>
    </row>
    <row r="34" spans="4:10" ht="14.4">
      <c r="D34" s="218"/>
      <c r="E34" s="218"/>
      <c r="F34" s="218"/>
      <c r="G34" s="218"/>
      <c r="H34" s="218"/>
      <c r="I34" s="219"/>
      <c r="J34" s="218"/>
    </row>
    <row r="35" spans="4:10" ht="14.4">
      <c r="D35" s="218"/>
      <c r="E35" s="218"/>
      <c r="F35" s="218"/>
      <c r="G35" s="218"/>
      <c r="H35" s="218"/>
      <c r="I35" s="219"/>
      <c r="J35" s="218"/>
    </row>
    <row r="36" spans="4:10" ht="15.6">
      <c r="D36" s="395" t="s">
        <v>579</v>
      </c>
      <c r="E36" s="396"/>
      <c r="F36" s="396"/>
      <c r="G36" s="396"/>
      <c r="H36" s="396"/>
      <c r="I36" s="396"/>
      <c r="J36" s="397"/>
    </row>
    <row r="37" spans="4:10" ht="30" customHeight="1">
      <c r="D37" s="398" t="s">
        <v>580</v>
      </c>
      <c r="E37" s="399"/>
      <c r="F37" s="399"/>
      <c r="G37" s="399"/>
      <c r="H37" s="399"/>
      <c r="I37" s="399"/>
      <c r="J37" s="400"/>
    </row>
    <row r="38" spans="4:10" ht="14.4">
      <c r="D38" s="218"/>
      <c r="E38" s="218"/>
      <c r="F38" s="218"/>
      <c r="G38" s="218"/>
      <c r="H38" s="218"/>
      <c r="I38" s="219"/>
      <c r="J38" s="218"/>
    </row>
    <row r="39" spans="4:10" ht="14.4">
      <c r="D39" s="218"/>
      <c r="E39" s="218"/>
      <c r="F39" s="218"/>
      <c r="G39" s="218"/>
      <c r="H39" s="218"/>
      <c r="I39" s="219"/>
      <c r="J39" s="218"/>
    </row>
    <row r="40" spans="4:10" ht="14.4">
      <c r="I40" s="213"/>
    </row>
    <row r="41" spans="4:10" ht="18" customHeight="1">
      <c r="D41" s="395" t="s">
        <v>583</v>
      </c>
      <c r="E41" s="396"/>
      <c r="F41" s="396"/>
      <c r="G41" s="396"/>
      <c r="H41" s="396"/>
      <c r="I41" s="396"/>
      <c r="J41" s="397"/>
    </row>
    <row r="42" spans="4:10" ht="60" customHeight="1">
      <c r="D42" s="427" t="s">
        <v>435</v>
      </c>
      <c r="E42" s="428"/>
      <c r="F42" s="428"/>
      <c r="G42" s="428"/>
      <c r="H42" s="428"/>
      <c r="I42" s="428"/>
      <c r="J42" s="429"/>
    </row>
    <row r="43" spans="4:10" ht="49.5" customHeight="1">
      <c r="D43" s="430" t="s">
        <v>416</v>
      </c>
      <c r="E43" s="431"/>
      <c r="F43" s="431"/>
      <c r="G43" s="431"/>
      <c r="H43" s="431"/>
      <c r="I43" s="431"/>
      <c r="J43" s="432"/>
    </row>
    <row r="44" spans="4:10" ht="53.25" customHeight="1">
      <c r="D44" s="430" t="s">
        <v>417</v>
      </c>
      <c r="E44" s="431"/>
      <c r="F44" s="431"/>
      <c r="G44" s="431"/>
      <c r="H44" s="431"/>
      <c r="I44" s="431"/>
      <c r="J44" s="432"/>
    </row>
    <row r="45" spans="4:10" ht="30" customHeight="1">
      <c r="D45" s="417" t="s">
        <v>418</v>
      </c>
      <c r="E45" s="433"/>
      <c r="F45" s="433"/>
      <c r="G45" s="433"/>
      <c r="H45" s="433"/>
      <c r="I45" s="433"/>
      <c r="J45" s="434"/>
    </row>
    <row r="46" spans="4:10" ht="56.25" customHeight="1">
      <c r="D46" s="387" t="s">
        <v>419</v>
      </c>
      <c r="E46" s="388"/>
      <c r="F46" s="388"/>
      <c r="G46" s="388"/>
      <c r="H46" s="388"/>
      <c r="I46" s="388"/>
      <c r="J46" s="389"/>
    </row>
    <row r="47" spans="4:10" ht="84.75" customHeight="1">
      <c r="D47" s="387" t="s">
        <v>420</v>
      </c>
      <c r="E47" s="388"/>
      <c r="F47" s="388"/>
      <c r="G47" s="388"/>
      <c r="H47" s="388"/>
      <c r="I47" s="388"/>
      <c r="J47" s="389"/>
    </row>
    <row r="48" spans="4:10" ht="61.5" customHeight="1">
      <c r="D48" s="390" t="s">
        <v>421</v>
      </c>
      <c r="E48" s="391"/>
      <c r="F48" s="391"/>
      <c r="G48" s="391"/>
      <c r="H48" s="391"/>
      <c r="I48" s="391"/>
      <c r="J48" s="392"/>
    </row>
    <row r="49" spans="4:10" ht="14.4">
      <c r="I49" s="213"/>
    </row>
    <row r="50" spans="4:10" ht="14.4">
      <c r="I50" s="213"/>
    </row>
    <row r="51" spans="4:10" ht="15.6">
      <c r="D51" s="401" t="s">
        <v>584</v>
      </c>
      <c r="E51" s="402"/>
      <c r="F51" s="402"/>
      <c r="G51" s="402"/>
      <c r="H51" s="402"/>
      <c r="I51" s="402"/>
      <c r="J51" s="403"/>
    </row>
    <row r="52" spans="4:10" ht="20.100000000000001" customHeight="1">
      <c r="D52" s="424" t="s">
        <v>422</v>
      </c>
      <c r="E52" s="424"/>
      <c r="F52" s="424"/>
      <c r="G52" s="424"/>
      <c r="H52" s="424"/>
      <c r="I52" s="424"/>
      <c r="J52" s="424"/>
    </row>
    <row r="53" spans="4:10" ht="20.100000000000001" customHeight="1">
      <c r="D53" s="424" t="s">
        <v>423</v>
      </c>
      <c r="E53" s="424"/>
      <c r="F53" s="424"/>
      <c r="G53" s="424"/>
      <c r="H53" s="424"/>
      <c r="I53" s="424"/>
      <c r="J53" s="424"/>
    </row>
    <row r="54" spans="4:10" ht="20.100000000000001" customHeight="1">
      <c r="D54" s="424" t="s">
        <v>424</v>
      </c>
      <c r="E54" s="424"/>
      <c r="F54" s="424"/>
      <c r="G54" s="424"/>
      <c r="H54" s="424"/>
      <c r="I54" s="424"/>
      <c r="J54" s="424"/>
    </row>
    <row r="55" spans="4:10" ht="42" customHeight="1">
      <c r="D55" s="424" t="s">
        <v>425</v>
      </c>
      <c r="E55" s="424"/>
      <c r="F55" s="424"/>
      <c r="G55" s="424"/>
      <c r="H55" s="424"/>
      <c r="I55" s="424"/>
      <c r="J55" s="424"/>
    </row>
    <row r="56" spans="4:10" ht="38.25" customHeight="1">
      <c r="D56" s="424" t="s">
        <v>426</v>
      </c>
      <c r="E56" s="424"/>
      <c r="F56" s="424"/>
      <c r="G56" s="424"/>
      <c r="H56" s="424"/>
      <c r="I56" s="424"/>
      <c r="J56" s="424"/>
    </row>
    <row r="57" spans="4:10" ht="38.25" customHeight="1">
      <c r="D57" s="425" t="s">
        <v>427</v>
      </c>
      <c r="E57" s="424"/>
      <c r="F57" s="424"/>
      <c r="G57" s="424"/>
      <c r="H57" s="424"/>
      <c r="I57" s="424"/>
      <c r="J57" s="424"/>
    </row>
    <row r="58" spans="4:10" ht="38.25" customHeight="1">
      <c r="D58" s="425" t="s">
        <v>428</v>
      </c>
      <c r="E58" s="424"/>
      <c r="F58" s="424"/>
      <c r="G58" s="424"/>
      <c r="H58" s="424"/>
      <c r="I58" s="424"/>
      <c r="J58" s="424"/>
    </row>
    <row r="59" spans="4:10" ht="25.5" customHeight="1">
      <c r="D59" s="426" t="s">
        <v>429</v>
      </c>
      <c r="E59" s="423"/>
      <c r="F59" s="423"/>
      <c r="G59" s="423"/>
      <c r="H59" s="423"/>
      <c r="I59" s="423"/>
      <c r="J59" s="423"/>
    </row>
    <row r="60" spans="4:10" ht="27.75" customHeight="1">
      <c r="D60" s="423" t="s">
        <v>430</v>
      </c>
      <c r="E60" s="423"/>
      <c r="F60" s="423"/>
      <c r="G60" s="423"/>
      <c r="H60" s="423"/>
      <c r="I60" s="423"/>
      <c r="J60" s="423"/>
    </row>
    <row r="61" spans="4:10" ht="14.4">
      <c r="I61" s="213"/>
    </row>
    <row r="62" spans="4:10" ht="14.4">
      <c r="I62" s="213"/>
    </row>
    <row r="63" spans="4:10" ht="14.4">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4"/>
  <cols>
    <col min="1" max="1" width="2.33203125" customWidth="1"/>
    <col min="2" max="2" width="2.109375" hidden="1" customWidth="1"/>
    <col min="3" max="3" width="2" hidden="1" customWidth="1"/>
    <col min="4" max="4" width="9.6640625" customWidth="1"/>
    <col min="5" max="5" width="33.33203125" customWidth="1"/>
    <col min="6" max="6" width="35.6640625" hidden="1" customWidth="1"/>
    <col min="7" max="7" width="38"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8" width="20.6640625" customWidth="1"/>
    <col min="29" max="29" width="20.6640625" style="235" customWidth="1"/>
    <col min="30" max="30" width="3" style="235" customWidth="1"/>
    <col min="31" max="16383" width="1" hidden="1"/>
    <col min="16384" max="16384" width="2.3320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t="str">
        <f>IF(COUNT(H15:$AA$14999)=0,"",SUM(AC1:AC65533))</f>
        <v/>
      </c>
      <c r="AF13" s="296">
        <f>IF(SUM(I13:AA13)&gt;0,1,0)</f>
        <v>0</v>
      </c>
      <c r="AG13" s="296"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00000000000001"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1UcAbO/+SCfuPkjtUJ8/ZkwvLWH0nsrOT6xDXVWBljTu+y27oNGQ/FmD50hZOQrlOO/gB4InRsT8loXhyc5iNw==" saltValue="cbTnPOFuxZtix1wzd4xHig==" spinCount="100000"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44140625" customWidth="1"/>
    <col min="29" max="16383" width="1.88671875" hidden="1"/>
  </cols>
  <sheetData>
    <row r="1" spans="2:45" hidden="1">
      <c r="B1" s="297"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2: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2: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v07y8ir1+BpYzBzXTfwtqT3x8lk1bQAVipy9kv2RpgeNHIx4S7KyHyW4mPugYm8qEfnKCjaqOq/WHxQWq+1ZgA==" saltValue="T+ezwDC9s2ePVO0edjAMNQ=="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554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b65U4vzc1QhQ2NDtZ6ATzR5nQL8lDl0dBrwt7372/8anONV2aNofCLhUjl8GZ8VEm49jr1Hm9XLoxxI5Oy2dmA==" saltValue="gShyf3oLXUyXiyr5ZUhxv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33203125" customWidth="1"/>
    <col min="29" max="16384" width="1.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q8/hKOqXVTWr89xD89YXU63cOMrT7UUQU376CGjj8S1dAszME9JmBF1Gfg5lnUcndPHUwY+fk8FwkH65uE1ZLg==" saltValue="EUNWB1w9SY1O2X2fSwd5jQ=="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6640625" customWidth="1"/>
    <col min="29" max="16384" width="2.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8cXpuf0F0ooBYeJEXfkMNE/V/ZZLJYcK8ZC9HQe4Wkz2ojG1ulkyZODTVXIoRtC787TZtP1THJayJQWofwwdhw==" saltValue="9QSrOeIphAYote5J87etZ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4"/>
  <cols>
    <col min="1" max="2" width="2.6640625" hidden="1" customWidth="1"/>
    <col min="3" max="3" width="2.6640625" customWidth="1"/>
    <col min="4" max="4" width="9.6640625" customWidth="1"/>
    <col min="5" max="5" width="33.33203125" customWidth="1"/>
    <col min="6" max="6" width="35.6640625" hidden="1" customWidth="1"/>
    <col min="7" max="7" width="37.33203125" customWidth="1"/>
    <col min="8"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8" width="20.6640625" customWidth="1"/>
    <col min="29" max="29" width="20.6640625" style="235" customWidth="1"/>
    <col min="30" max="30" width="3.88671875" style="235" customWidth="1"/>
    <col min="31" max="16383" width="4" hidden="1"/>
    <col min="16384" max="16384" width="3.6640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Ze/NUS0Cz8Y+IdtjGudsOXfK7M0jVLy0/XePVaAZIpIKFgZxutAhSY6jWW+Uu11n4gREHqCyX5VkenqbfxNRQ==" saltValue="hlTPja14n+gRUGIq4fC2hg=="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13" hidden="1"/>
    <col min="16384" max="16384" width="3.6640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SZ1cMJaYwOts8VTHCVQZwht2cjdocosqgXygMIw/Wfe3RA5Fnprt43Yh5mITJxRQd4kbWiFy8nE6SiYgpjNg==" saltValue="zRgC1mM/tpeGIbB389kGa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88671875" customWidth="1"/>
    <col min="29" max="16383" width="22.44140625" hidden="1"/>
    <col min="16384" max="16384" width="2.88671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jfiXtXQzxDKU3uakdQmuIX5iMnUBua55/HxyH6S1+Hz8CTn3A69rQh59xozKqOdHMpomB7M3VONw5KVmy0lGVA==" saltValue="KAAwtvY6uYyYjFMn8Noxx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a/ZurU2UT8qyge/loxU/haASDLsLwJptmR9tKliunsjN3FnIQsAFpezzbavsREXBoOIif02BC3ETzrfK8zNAyQ==" saltValue="LVcDakbA+OgAWBE/qmM6G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4.6640625" hidden="1"/>
    <col min="16384" max="16384" width="3.6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JpryuSt0l8Vw9f2xR0ftXgf8UgAqQr5rAwfgpWB3lV3b0UHCxnw88EJ4IJANvkbndCKVRyTKLmmCqTT7oyD/iw==" saltValue="iI5kP3BzhCPhpE2+SLtBY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7" workbookViewId="0">
      <selection activeCell="F17" sqref="F17"/>
    </sheetView>
  </sheetViews>
  <sheetFormatPr defaultColWidth="0" defaultRowHeight="14.4" zeroHeight="1"/>
  <cols>
    <col min="1" max="1" width="2.88671875" hidden="1" customWidth="1"/>
    <col min="2" max="2" width="2.44140625" hidden="1" customWidth="1"/>
    <col min="3" max="3" width="2.88671875" hidden="1" customWidth="1"/>
    <col min="4" max="4" width="2.88671875" customWidth="1"/>
    <col min="5" max="5" width="80.88671875" customWidth="1"/>
    <col min="6" max="6" width="35.5546875" bestFit="1" customWidth="1"/>
    <col min="7" max="7" width="2.6640625" customWidth="1"/>
    <col min="8" max="16383" width="1.33203125" hidden="1"/>
    <col min="16384" max="16384" width="4.3320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36" t="s">
        <v>90</v>
      </c>
      <c r="F5" s="437"/>
      <c r="S5" t="s">
        <v>445</v>
      </c>
    </row>
    <row r="6" spans="5:24" ht="20.100000000000001" customHeight="1">
      <c r="E6" s="15" t="s">
        <v>106</v>
      </c>
      <c r="F6" s="239" t="s">
        <v>863</v>
      </c>
    </row>
    <row r="7" spans="5:24" ht="20.100000000000001" customHeight="1">
      <c r="E7" s="15" t="s">
        <v>450</v>
      </c>
      <c r="F7" s="239"/>
      <c r="M7" t="s">
        <v>356</v>
      </c>
      <c r="X7" t="s">
        <v>93</v>
      </c>
    </row>
    <row r="8" spans="5:24" ht="20.100000000000001" customHeight="1">
      <c r="E8" s="15" t="s">
        <v>451</v>
      </c>
      <c r="F8" s="239"/>
      <c r="M8" t="s">
        <v>357</v>
      </c>
      <c r="X8" t="s">
        <v>104</v>
      </c>
    </row>
    <row r="9" spans="5:24" ht="20.100000000000001" customHeight="1">
      <c r="E9" s="15" t="s">
        <v>452</v>
      </c>
      <c r="F9" s="239" t="s">
        <v>864</v>
      </c>
      <c r="M9" t="s">
        <v>358</v>
      </c>
    </row>
    <row r="10" spans="5:24" ht="20.100000000000001" customHeight="1">
      <c r="E10" s="15" t="s">
        <v>105</v>
      </c>
      <c r="F10" s="239" t="s">
        <v>865</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866</v>
      </c>
      <c r="R14" s="206"/>
    </row>
    <row r="15" spans="5:24" ht="36.75" customHeight="1">
      <c r="E15" s="16" t="s">
        <v>92</v>
      </c>
      <c r="F15" s="380" t="s">
        <v>576</v>
      </c>
      <c r="G15" s="169"/>
      <c r="I15" s="206"/>
      <c r="S15" s="206"/>
    </row>
    <row r="16" spans="5:24" ht="22.5" customHeight="1">
      <c r="E16" s="15" t="s">
        <v>227</v>
      </c>
      <c r="F16" s="365" t="str">
        <f>IF(F13=S1,M7,IF(F13=S2,M8,IF(F13=S3,M9,IF(F13=S4,M8,IF(F13=S5,M8,"")))))</f>
        <v>Regulation 31 (1) (b)</v>
      </c>
    </row>
    <row r="17" spans="4:6" s="17" customFormat="1" ht="28.5" customHeight="1">
      <c r="E17" s="15" t="s">
        <v>645</v>
      </c>
      <c r="F17" s="239" t="s">
        <v>104</v>
      </c>
    </row>
    <row r="18" spans="4:6" s="17" customFormat="1" ht="21" hidden="1">
      <c r="E18" s="435"/>
      <c r="F18" s="435"/>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5TzHY+9uXg9N5obb00M2KtDbrZmpkP/imZs1NAtm2GZWzqeGhfNkDo4RCmXqv/v91cTJp4qpU3+ox/ZfefrMEw==" saltValue="jcA4D9Xl4y1Fqdn7jbTQAQ=="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3.88671875" hidden="1"/>
    <col min="16384" max="16384" width="4.554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vvacBQTklUns25AO9G0RttiK+YlDJR6znsQ7oP/eJEZTAcdKfLaWNE6BxMgwpCni0T8g1E98SNbt/5TQe+HylA==" saltValue="ckbDX3dfMV9qEjpBuXPBx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bvhDWYjtoYf+bW9SANiNv72GcGVmhUIS9NOjtTGWJd0K2UVnggxczuj9NIg0gvrM1qbZqRhW5/IYUQuxwrUsrw==" saltValue="PlnsOAyn2QQ7+NdUSTJ5iQ==" spinCount="100000"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6640625" customWidth="1"/>
    <col min="29" max="16383" width="5.6640625" hidden="1"/>
    <col min="16384" max="16384" width="2.6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X42OXSz6y9BwOvwaChZ7bNGe4Z10+kGt9ZilWjIg2ztTL+CcO6IWeYMZtjajXfV+ouoDywGRvIWQbPCgHndsrQ==" saltValue="qEiGSt/GtsJa3KyiIhHSs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7"/>
  <sheetViews>
    <sheetView showGridLines="0" topLeftCell="A7" zoomScale="90" zoomScaleNormal="90" workbookViewId="0">
      <selection activeCell="F17" sqref="F17"/>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4.9" customHeight="1">
      <c r="E15" s="53">
        <v>1</v>
      </c>
      <c r="F15" s="369" t="s">
        <v>889</v>
      </c>
      <c r="G15" s="367" t="s">
        <v>890</v>
      </c>
      <c r="H15" s="38">
        <v>2754000</v>
      </c>
      <c r="I15" s="38"/>
      <c r="J15" s="38"/>
      <c r="K15" s="368">
        <f>+IFERROR(IF(COUNT(H15:J15),ROUND(SUM(H15:J15),0),""),"")</f>
        <v>2754000</v>
      </c>
      <c r="L15" s="42">
        <f>+IFERROR(IF(COUNT(K15),ROUND(K15/'Shareholding Pattern'!$L$78*100,2),""),"")</f>
        <v>2.5499999999999998</v>
      </c>
      <c r="M15" s="170">
        <f>IF(H15="","",H15)</f>
        <v>2754000</v>
      </c>
      <c r="N15" s="170"/>
      <c r="O15" s="229">
        <f>+IFERROR(IF(COUNT(M15:N15),ROUND(SUM(M15,N15),2),""),"")</f>
        <v>2754000</v>
      </c>
      <c r="P15" s="42">
        <f>+IFERROR(IF(COUNT(O15),ROUND(O15/('Shareholding Pattern'!$P$79)*100,2),""),"")</f>
        <v>2.5499999999999998</v>
      </c>
      <c r="Q15" s="38"/>
      <c r="R15" s="38"/>
      <c r="S15" s="368" t="str">
        <f>+IFERROR(IF(COUNT(Q15:R15),ROUND(SUM(Q15:R15),0),""),"")</f>
        <v/>
      </c>
      <c r="T15" s="14">
        <f>+IFERROR(IF(COUNT(K15,S15),ROUND(SUM(S15,K15)/SUM('Shareholding Pattern'!$L$78,'Shareholding Pattern'!$T$78)*100,2),""),"")</f>
        <v>2.5499999999999998</v>
      </c>
      <c r="U15" s="38"/>
      <c r="V15" s="14" t="str">
        <f>+IFERROR(IF(COUNT(U15),ROUND(SUM(U15)/SUM(K15)*100,2),""),0)</f>
        <v/>
      </c>
      <c r="W15" s="38">
        <v>0</v>
      </c>
      <c r="X15" s="228">
        <v>1</v>
      </c>
      <c r="Y15" s="38">
        <v>0</v>
      </c>
      <c r="Z15" s="38">
        <v>0</v>
      </c>
      <c r="AA15" s="38">
        <v>0</v>
      </c>
      <c r="AB15" s="10"/>
      <c r="AC15" s="10" t="e">
        <f>SUM(#REF!)</f>
        <v>#REF!</v>
      </c>
    </row>
    <row r="16" spans="5:29" hidden="1">
      <c r="E16" s="34"/>
      <c r="J16" s="169"/>
      <c r="K16" s="169"/>
      <c r="N16" s="169"/>
      <c r="O16" s="169"/>
      <c r="V16" s="169"/>
      <c r="W16" s="35"/>
      <c r="X16" s="35"/>
      <c r="Y16" s="35"/>
      <c r="Z16" s="35"/>
      <c r="AA16" s="36"/>
    </row>
    <row r="17" spans="5:27" ht="20.100000000000001" customHeight="1">
      <c r="E17" s="48"/>
      <c r="F17" s="49" t="s">
        <v>392</v>
      </c>
      <c r="G17" s="49" t="s">
        <v>19</v>
      </c>
      <c r="H17" s="44">
        <f>+IFERROR(IF(COUNT(H14:H16),ROUND(SUM(H14:H16),0),""),"")</f>
        <v>2754000</v>
      </c>
      <c r="I17" s="44" t="str">
        <f>+IFERROR(IF(COUNT(I14:I16),ROUND(SUM(I14:I16),0),""),"")</f>
        <v/>
      </c>
      <c r="J17" s="44" t="str">
        <f>+IFERROR(IF(COUNT(J14:J16),ROUND(SUM(J14:J16),0),""),"")</f>
        <v/>
      </c>
      <c r="K17" s="44">
        <f>+IFERROR(IF(COUNT(K14:K16),ROUND(SUM(K14:K16),0),""),"")</f>
        <v>2754000</v>
      </c>
      <c r="L17" s="14">
        <f>+IFERROR(IF(COUNT(K17),ROUND(K17/'Shareholding Pattern'!$L$78*100,2),""),"")</f>
        <v>2.5499999999999998</v>
      </c>
      <c r="M17" s="29">
        <f>+IFERROR(IF(COUNT(M14:M16),ROUND(SUM(M14:M16),0),""),"")</f>
        <v>2754000</v>
      </c>
      <c r="N17" s="29" t="str">
        <f>+IFERROR(IF(COUNT(N14:N16),ROUND(SUM(N14:N16),0),""),"")</f>
        <v/>
      </c>
      <c r="O17" s="29">
        <f>+IFERROR(IF(COUNT(O14:O16),ROUND(SUM(O14:O16),0),""),"")</f>
        <v>2754000</v>
      </c>
      <c r="P17" s="14">
        <f>+IFERROR(IF(COUNT(O17),ROUND(O17/('Shareholding Pattern'!$P$79)*100,2),""),"")</f>
        <v>2.5499999999999998</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2.5499999999999998</v>
      </c>
      <c r="U17" s="44" t="str">
        <f>+IFERROR(IF(COUNT(U14:U16),ROUND(SUM(U14:U16),0),""),"")</f>
        <v/>
      </c>
      <c r="V17" s="14" t="str">
        <f>+IFERROR(IF(COUNT(U17),ROUND(SUM(U17)/SUM(K17)*100,2),""),0)</f>
        <v/>
      </c>
      <c r="W17" s="44">
        <f>+IFERROR(IF(COUNT(W14:W16),ROUND(SUM(W14:W16),0),""),"")</f>
        <v>0</v>
      </c>
      <c r="X17" s="337"/>
      <c r="Y17" s="44">
        <f>+IFERROR(IF(COUNT(Y14:Y16),ROUND(SUM(Y14:Y16),0),""),"")</f>
        <v>0</v>
      </c>
      <c r="Z17" s="44">
        <f>+IFERROR(IF(COUNT(Z14:Z16),ROUND(SUM(Z14:Z16),0),""),"")</f>
        <v>0</v>
      </c>
      <c r="AA17" s="44">
        <f>+IFERROR(IF(COUNT(AA14:AA16),ROUND(SUM(AA14:AA16),0),""),"")</f>
        <v>0</v>
      </c>
    </row>
  </sheetData>
  <sheetProtection algorithmName="SHA-512" hashValue="7ZpFZSZSR1j/gTI8xm36tYe3auayY8uFP/cxnSkclxogB9JxqQyk0AqHfr0MoxAB5Xyf0t2UiKt8Ly7uVm+AYA==" saltValue="XP2d6d3VRIy2B4JUO4hBs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 xr:uid="{00000000-0002-0000-1600-000000000000}">
      <formula1>H13</formula1>
    </dataValidation>
    <dataValidation type="whole" operator="lessThanOrEqual" allowBlank="1" showInputMessage="1" showErrorMessage="1" sqref="W13 W15" xr:uid="{00000000-0002-0000-1600-000001000000}">
      <formula1>K13</formula1>
    </dataValidation>
    <dataValidation type="textLength" operator="equal" allowBlank="1" showInputMessage="1" showErrorMessage="1" prompt="[A-Z][A-Z][A-Z][A-Z][A-Z][0-9][0-9][0-9][0-9][A-Z]_x000a__x000a_In absence of PAN write : ZZZZZ9999Z" sqref="G13 G15" xr:uid="{00000000-0002-0000-1600-000002000000}">
      <formula1>10</formula1>
    </dataValidation>
    <dataValidation type="whole" operator="greaterThanOrEqual" allowBlank="1" showInputMessage="1" showErrorMessage="1" sqref="Q13:R13 M13:N13 H13:J13 Q15:R15 M15:N15 H15:J15"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600-000006000000}">
      <formula1>K13</formula1>
    </dataValidation>
  </dataValidations>
  <hyperlinks>
    <hyperlink ref="G17" location="'Shareholding Pattern'!F40" display="Total" xr:uid="{00000000-0004-0000-1600-000000000000}"/>
    <hyperlink ref="F17"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68580</xdr:colOff>
                    <xdr:row>14</xdr:row>
                    <xdr:rowOff>68580</xdr:rowOff>
                  </from>
                  <to>
                    <xdr:col>23</xdr:col>
                    <xdr:colOff>1318260</xdr:colOff>
                    <xdr:row>14</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0RCGQeJQw82+0e3+93fCsvWZqlsMWhg8RV9QkiF7BT7JQOLPyexFyJQB2hh5Pq2fiSm+s1wLv8JzqZvPRKE9Dg==" saltValue="FiTLx3IjPRrzkY9VPQ8hm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30" width="0" hidden="1" customWidth="1"/>
    <col min="31"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I9b4HXd0bx3J1PVJhDrwKa7ue5KkvJKOR/vENBz1x3AFB8vOfzvtAMd4GcKANO+Oo39wxrZhMwUacJO42G88pg==" saltValue="pfD/kRqt6HkzIzpa3CNX9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AZkQgLBtwQ8uILJkWWu3I6klzu2h4xkne1r8PwWKVMNz9LentZ/s3z7svI7nGbNkre2SvxF1doMFaZ3MsPKeHQ==" saltValue="bTrfcuEj04uRIdQr2Vu4s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4aPEfvlUy9AXKMTRlure0bqv4+gMGGBIK7iGiw0kic4PFu8Y82dLwnXLsuSaFe6231VaInZrRhARo58xOJVXrQ==" saltValue="3xtXh5YuShlaGVZRRpu4C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yYdjZQEFPssyKs9/fq0jL+YDO+T9xYEKRjnfrrxtkaHvsRxIWvZAUxxZ/ZFrDUfmCoxZ9RxVWGf41OVEmBAdOw==" saltValue="o6LVM0WL4hh8r4i80SIUz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mw7fjdH+4pD/5tZA4NGpjbzL0SU3PlURHLylUz7W86Oag0HdH9XYpOzt+8Pwc6YMhepff/ULiGCCoqUbdH42/g==" saltValue="kasBocPEcNsNGH6m24Ewz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4.4"/>
  <cols>
    <col min="1" max="2" width="2.6640625" hidden="1" customWidth="1"/>
    <col min="3" max="3" width="2.6640625" customWidth="1"/>
    <col min="4" max="4" width="6.6640625" customWidth="1"/>
    <col min="5" max="5" width="72.109375" customWidth="1"/>
    <col min="6" max="6" width="14.6640625" customWidth="1"/>
    <col min="7" max="7" width="18.109375" customWidth="1"/>
    <col min="8" max="8" width="17" customWidth="1"/>
    <col min="9" max="9" width="17.5546875" customWidth="1"/>
    <col min="10" max="10" width="4" customWidth="1"/>
    <col min="11" max="16" width="2.6640625" hidden="1"/>
    <col min="17" max="16383" width="10.1093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3" t="s">
        <v>104</v>
      </c>
      <c r="H9" s="373" t="s">
        <v>104</v>
      </c>
      <c r="I9" s="373" t="s">
        <v>104</v>
      </c>
      <c r="M9">
        <v>1</v>
      </c>
      <c r="N9">
        <v>1</v>
      </c>
      <c r="O9">
        <v>1</v>
      </c>
      <c r="P9">
        <v>1</v>
      </c>
      <c r="R9" t="s">
        <v>495</v>
      </c>
      <c r="S9" t="s">
        <v>496</v>
      </c>
      <c r="T9" t="s">
        <v>497</v>
      </c>
      <c r="U9" t="s">
        <v>498</v>
      </c>
    </row>
    <row r="10" spans="1:21" ht="20.100000000000001" customHeight="1">
      <c r="D10" s="23">
        <v>2</v>
      </c>
      <c r="E10" s="265" t="s">
        <v>109</v>
      </c>
      <c r="F10" s="172" t="s">
        <v>104</v>
      </c>
      <c r="G10" s="374" t="s">
        <v>104</v>
      </c>
      <c r="H10" s="374" t="s">
        <v>104</v>
      </c>
      <c r="I10" s="374" t="s">
        <v>104</v>
      </c>
      <c r="M10">
        <v>1</v>
      </c>
      <c r="N10">
        <v>1</v>
      </c>
      <c r="O10">
        <v>1</v>
      </c>
      <c r="P10">
        <v>1</v>
      </c>
      <c r="R10" t="s">
        <v>499</v>
      </c>
      <c r="S10" t="s">
        <v>500</v>
      </c>
      <c r="T10" t="s">
        <v>501</v>
      </c>
      <c r="U10" t="s">
        <v>502</v>
      </c>
    </row>
    <row r="11" spans="1:21" ht="20.100000000000001" customHeight="1">
      <c r="D11" s="23">
        <v>3</v>
      </c>
      <c r="E11" s="265" t="s">
        <v>110</v>
      </c>
      <c r="F11" s="172" t="s">
        <v>104</v>
      </c>
      <c r="G11" s="374" t="s">
        <v>104</v>
      </c>
      <c r="H11" s="374" t="s">
        <v>104</v>
      </c>
      <c r="I11" s="374" t="s">
        <v>104</v>
      </c>
      <c r="M11">
        <v>1</v>
      </c>
      <c r="N11">
        <v>1</v>
      </c>
      <c r="O11">
        <v>1</v>
      </c>
      <c r="P11">
        <v>1</v>
      </c>
      <c r="R11" t="s">
        <v>503</v>
      </c>
      <c r="S11" t="s">
        <v>504</v>
      </c>
      <c r="T11" t="s">
        <v>505</v>
      </c>
      <c r="U11" t="s">
        <v>506</v>
      </c>
    </row>
    <row r="12" spans="1:21" ht="28.8">
      <c r="D12" s="23">
        <v>4</v>
      </c>
      <c r="E12" s="265" t="s">
        <v>111</v>
      </c>
      <c r="F12" s="172" t="s">
        <v>104</v>
      </c>
      <c r="G12" s="374" t="s">
        <v>104</v>
      </c>
      <c r="H12" s="374" t="s">
        <v>104</v>
      </c>
      <c r="I12" s="374" t="s">
        <v>104</v>
      </c>
      <c r="M12">
        <v>1</v>
      </c>
      <c r="N12">
        <v>1</v>
      </c>
      <c r="O12">
        <v>1</v>
      </c>
      <c r="P12">
        <v>1</v>
      </c>
      <c r="R12" t="s">
        <v>507</v>
      </c>
      <c r="S12" t="s">
        <v>508</v>
      </c>
      <c r="T12" t="s">
        <v>509</v>
      </c>
      <c r="U12" t="s">
        <v>510</v>
      </c>
    </row>
    <row r="13" spans="1:21" ht="21.75" customHeight="1">
      <c r="D13" s="23">
        <v>5</v>
      </c>
      <c r="E13" s="265" t="s">
        <v>112</v>
      </c>
      <c r="F13" s="172" t="s">
        <v>104</v>
      </c>
      <c r="G13" s="374" t="s">
        <v>104</v>
      </c>
      <c r="H13" s="375" t="s">
        <v>104</v>
      </c>
      <c r="I13" s="375"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93</v>
      </c>
      <c r="G14" s="259" t="s">
        <v>93</v>
      </c>
      <c r="H14" s="378"/>
      <c r="I14" s="379"/>
      <c r="M14" s="17">
        <v>0</v>
      </c>
      <c r="N14" s="17">
        <v>0</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76" t="s">
        <v>104</v>
      </c>
      <c r="H15" s="377" t="s">
        <v>104</v>
      </c>
      <c r="I15" s="377" t="s">
        <v>104</v>
      </c>
      <c r="M15" s="17">
        <v>1</v>
      </c>
      <c r="N15" s="17">
        <v>1</v>
      </c>
      <c r="O15" s="17">
        <v>1</v>
      </c>
      <c r="P15" s="17">
        <v>1</v>
      </c>
      <c r="R15" s="17" t="s">
        <v>519</v>
      </c>
      <c r="S15" s="17" t="s">
        <v>520</v>
      </c>
      <c r="T15" s="17" t="s">
        <v>521</v>
      </c>
      <c r="U15" s="17" t="s">
        <v>522</v>
      </c>
    </row>
    <row r="16" spans="1:21" ht="21" customHeight="1">
      <c r="D16" s="24">
        <v>8</v>
      </c>
      <c r="E16" s="267" t="s">
        <v>599</v>
      </c>
      <c r="F16" s="310" t="s">
        <v>104</v>
      </c>
      <c r="G16" s="438"/>
      <c r="H16" s="439"/>
      <c r="I16" s="440"/>
      <c r="R16" s="169" t="s">
        <v>599</v>
      </c>
    </row>
  </sheetData>
  <sheetProtection algorithmName="SHA-512" hashValue="hYgMCEXHeW3L8QbiGJ7Z+cFMJbQld/qTFv+pVGeuIY8xnGaUA9Rr7U/eT9RVL+GM1ErTwMdK5iazy4Numj2oEQ==" saltValue="aDzVMn0GKtg9EXQX8kZ89Q=="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WHELJdIsxvCBu/jVgiSzuBQU3mR0gHvHkcBJNIAIevYiujM0I8Wveh995P3E6+mIlQBQf2Jrl2RrzQXF36vytQ==" saltValue="9H5K1j6W4UP8Z2rz0RSvy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4nmlM2ul6onzbfp8CPn3XYp3P3djvlOaM8MDyGeiKxxvz69rTofLsbkqmAVSTLGAP/mgzPiJOycA/mJ1TlrHFg==" saltValue="uwswS5DZwAq8nNXWbs9w1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KF9H4lJWfgahvWHFlGSZFeIquLjtvIAchDXWSlSxJcp8flwIZbg/m3DKwHYX9UTjaXttIZt4zhh/GZLP8X1rew==" saltValue="NLsNHobBtKQrFEvBGan9x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d3awtYi4k3HbGbvHNRFBB8+btAp8dseAJuPWRGTvni1Ov7VbAW5I9tIGGvF9aEQUpGDm80orWpNKCJzG/lzlZQ==" saltValue="OzDPdJy5yuf7Xw9ir1e+U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ktyzecVKqP1uQjb0ikCRh39fi2fC1q6A7OOB9fyBZ2b2k4aQ5W+u+zm/EBmjOTETX1b214SXV8mRqM+T5Tn8Hw==" saltValue="IGaJSiMa0sD9tXtsLk712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7QqPtM0nTQWxYEiQyrum0MDZpsvRbjAFgLL0HkvEznRSjfTsK1TM9BH6NxvQj31qUtV1Id2SqBgdvapw2NcxcA==" saltValue="uJa1RCuX6+NOSxllbGVn2A==" spinCount="100000"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707</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708</v>
      </c>
      <c r="AB10" s="454"/>
      <c r="AC10" s="455"/>
      <c r="AG10" t="s">
        <v>339</v>
      </c>
      <c r="AV10" t="s">
        <v>379</v>
      </c>
    </row>
    <row r="11" spans="4:57" ht="43.2">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709</v>
      </c>
      <c r="AB11" s="55" t="s">
        <v>710</v>
      </c>
      <c r="AC11" s="55" t="s">
        <v>711</v>
      </c>
      <c r="AG11" t="s">
        <v>344</v>
      </c>
    </row>
    <row r="12" spans="4:57" ht="15.6">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8ZTdT92Y8TAhOUJqxBNvSfeZIzRCe1bYeER2W6MjKaWmQFq3K+JX6BT/KiOb1R3rTgvspjPfN3H2L3QrF63ATg==" saltValue="1PKOnRhsafWiTA80xebczA=="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707</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708</v>
      </c>
      <c r="AB10" s="454"/>
      <c r="AC10" s="455"/>
      <c r="AG10" t="s">
        <v>339</v>
      </c>
      <c r="AV10" t="s">
        <v>379</v>
      </c>
    </row>
    <row r="11" spans="4:57" ht="43.2">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709</v>
      </c>
      <c r="AB11" s="55" t="s">
        <v>710</v>
      </c>
      <c r="AC11" s="55" t="s">
        <v>711</v>
      </c>
      <c r="AG11" t="s">
        <v>344</v>
      </c>
    </row>
    <row r="12" spans="4:57" ht="15.6">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QXUDJNja9msWEZwa+KEyreWaT1JFL+/dgP5qwHc94LeQ3gMDhztqqAJ73exvi0aFHAatbSb5J+AKKGW+qDo25g==" saltValue="L/FBNnGysz2v4Ar3wCzy1g==" spinCount="100000"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5yh7YI4gbYAWvXGEOV2BIw7io6h75nWx8t7fhGH+U3X3/7ri2yqeh9VqxLBv2Fyg3b4ZLKkPNNAnAJzZA3oZjw==" saltValue="y+5pmHqJRDcuP5QxaBT1Z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WMiQIPC8tWRU15thmgjs0/p+XXQDMwFAY5m7iXHqfnqhaausp0FmYygEr5y06ZQ3DyiNM1BbnTj9erTRNPZ73A==" saltValue="iNocYVwxwADUTEov4ULAp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9" zoomScale="90" zoomScaleNormal="90" workbookViewId="0">
      <selection activeCell="E8" sqref="E8:AB8"/>
    </sheetView>
  </sheetViews>
  <sheetFormatPr defaultColWidth="0" defaultRowHeight="14.4"/>
  <cols>
    <col min="1" max="1" width="2.5546875" hidden="1" customWidth="1"/>
    <col min="2" max="3" width="9.109375" hidden="1" customWidth="1"/>
    <col min="4" max="4" width="9.109375" customWidth="1"/>
    <col min="5" max="5" width="7.109375" customWidth="1"/>
    <col min="6" max="6" width="35.6640625" customWidth="1"/>
    <col min="7" max="7" width="16" customWidth="1"/>
    <col min="8" max="8" width="24.33203125" customWidth="1"/>
    <col min="9" max="12" width="16.6640625" customWidth="1"/>
    <col min="13" max="13" width="18.88671875" customWidth="1"/>
    <col min="14" max="14" width="20.33203125" style="54" customWidth="1"/>
    <col min="15" max="15" width="22.33203125" style="54" customWidth="1"/>
    <col min="16" max="16" width="17.6640625" customWidth="1"/>
    <col min="17" max="17" width="21.33203125" customWidth="1"/>
    <col min="18" max="18" width="16.6640625" customWidth="1"/>
    <col min="19" max="19" width="21.44140625" customWidth="1"/>
    <col min="20" max="20" width="22.44140625" customWidth="1"/>
    <col min="21" max="21" width="18.88671875" customWidth="1"/>
    <col min="22" max="22" width="16.6640625" customWidth="1"/>
    <col min="23" max="23" width="12.33203125" customWidth="1"/>
    <col min="24" max="24" width="16.6640625" customWidth="1"/>
    <col min="25" max="25" width="17.109375" bestFit="1" customWidth="1"/>
    <col min="26" max="28" width="17.109375" customWidth="1"/>
    <col min="29" max="30" width="2.33203125" customWidth="1"/>
    <col min="31" max="16383" width="9.109375" hidden="1"/>
    <col min="16384" max="16384" width="2.3320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47" t="s">
        <v>146</v>
      </c>
      <c r="F8" s="448"/>
      <c r="G8" s="448"/>
      <c r="H8" s="448"/>
      <c r="I8" s="448"/>
      <c r="J8" s="448"/>
      <c r="K8" s="448"/>
      <c r="L8" s="448"/>
      <c r="M8" s="448"/>
      <c r="N8" s="448"/>
      <c r="O8" s="448"/>
      <c r="P8" s="448"/>
      <c r="Q8" s="448"/>
      <c r="R8" s="448"/>
      <c r="S8" s="448"/>
      <c r="T8" s="448"/>
      <c r="U8" s="448"/>
      <c r="V8" s="448"/>
      <c r="W8" s="448"/>
      <c r="X8" s="448"/>
      <c r="Y8" s="448"/>
      <c r="Z8" s="448"/>
      <c r="AA8" s="448"/>
      <c r="AB8" s="449"/>
    </row>
    <row r="9" spans="5:28" ht="22.5" customHeight="1">
      <c r="E9" s="450" t="s">
        <v>374</v>
      </c>
      <c r="F9" s="451"/>
      <c r="G9" s="451"/>
      <c r="H9" s="451"/>
      <c r="I9" s="451"/>
      <c r="J9" s="451"/>
      <c r="K9" s="451"/>
      <c r="L9" s="451"/>
      <c r="M9" s="451"/>
      <c r="N9" s="451"/>
      <c r="O9" s="451"/>
      <c r="P9" s="451"/>
      <c r="Q9" s="451"/>
      <c r="R9" s="451"/>
      <c r="S9" s="451"/>
      <c r="T9" s="451"/>
      <c r="U9" s="451"/>
      <c r="V9" s="451"/>
      <c r="W9" s="451"/>
      <c r="X9" s="451"/>
      <c r="Y9" s="451"/>
      <c r="Z9" s="451"/>
      <c r="AA9" s="451"/>
      <c r="AB9" s="452"/>
    </row>
    <row r="10" spans="5:28" ht="27" customHeight="1">
      <c r="E10" s="445" t="s">
        <v>132</v>
      </c>
      <c r="F10" s="445" t="s">
        <v>133</v>
      </c>
      <c r="G10" s="445" t="s">
        <v>2</v>
      </c>
      <c r="H10" s="445" t="s">
        <v>3</v>
      </c>
      <c r="I10" s="445" t="s">
        <v>4</v>
      </c>
      <c r="J10" s="445" t="s">
        <v>5</v>
      </c>
      <c r="K10" s="445" t="s">
        <v>6</v>
      </c>
      <c r="L10" s="445" t="s">
        <v>7</v>
      </c>
      <c r="M10" s="456" t="s">
        <v>134</v>
      </c>
      <c r="N10" s="457"/>
      <c r="O10" s="457"/>
      <c r="P10" s="458"/>
      <c r="Q10" s="445" t="s">
        <v>9</v>
      </c>
      <c r="R10" s="459" t="s">
        <v>447</v>
      </c>
      <c r="S10" s="445" t="s">
        <v>116</v>
      </c>
      <c r="T10" s="445" t="s">
        <v>11</v>
      </c>
      <c r="U10" s="441" t="s">
        <v>12</v>
      </c>
      <c r="V10" s="442"/>
      <c r="W10" s="441" t="s">
        <v>13</v>
      </c>
      <c r="X10" s="442"/>
      <c r="Y10" s="445" t="s">
        <v>14</v>
      </c>
      <c r="Z10" s="453" t="s">
        <v>707</v>
      </c>
      <c r="AA10" s="454"/>
      <c r="AB10" s="455"/>
    </row>
    <row r="11" spans="5:28" ht="24" customHeight="1">
      <c r="E11" s="446"/>
      <c r="F11" s="446"/>
      <c r="G11" s="446"/>
      <c r="H11" s="446"/>
      <c r="I11" s="446"/>
      <c r="J11" s="446"/>
      <c r="K11" s="446"/>
      <c r="L11" s="446"/>
      <c r="M11" s="453" t="s">
        <v>328</v>
      </c>
      <c r="N11" s="454"/>
      <c r="O11" s="455"/>
      <c r="P11" s="446" t="s">
        <v>135</v>
      </c>
      <c r="Q11" s="446"/>
      <c r="R11" s="459"/>
      <c r="S11" s="446"/>
      <c r="T11" s="446"/>
      <c r="U11" s="443"/>
      <c r="V11" s="444"/>
      <c r="W11" s="443"/>
      <c r="X11" s="444"/>
      <c r="Y11" s="446"/>
      <c r="Z11" s="453" t="s">
        <v>708</v>
      </c>
      <c r="AA11" s="454"/>
      <c r="AB11" s="455"/>
    </row>
    <row r="12" spans="5:28" ht="79.5" customHeight="1">
      <c r="E12" s="446"/>
      <c r="F12" s="446"/>
      <c r="G12" s="446"/>
      <c r="H12" s="446"/>
      <c r="I12" s="446"/>
      <c r="J12" s="446"/>
      <c r="K12" s="446"/>
      <c r="L12" s="446"/>
      <c r="M12" s="27" t="s">
        <v>17</v>
      </c>
      <c r="N12" s="55" t="s">
        <v>18</v>
      </c>
      <c r="O12" s="55" t="s">
        <v>19</v>
      </c>
      <c r="P12" s="446"/>
      <c r="Q12" s="446"/>
      <c r="R12" s="445"/>
      <c r="S12" s="446"/>
      <c r="T12" s="446"/>
      <c r="U12" s="27" t="s">
        <v>20</v>
      </c>
      <c r="V12" s="27" t="s">
        <v>21</v>
      </c>
      <c r="W12" s="27" t="s">
        <v>20</v>
      </c>
      <c r="X12" s="27" t="s">
        <v>21</v>
      </c>
      <c r="Y12" s="446"/>
      <c r="Z12" s="345" t="s">
        <v>709</v>
      </c>
      <c r="AA12" s="345" t="s">
        <v>710</v>
      </c>
      <c r="AB12" s="345" t="s">
        <v>711</v>
      </c>
    </row>
    <row r="13" spans="5:28" ht="20.100000000000001" customHeight="1">
      <c r="E13" s="53" t="s">
        <v>136</v>
      </c>
      <c r="F13" s="46" t="s">
        <v>137</v>
      </c>
      <c r="G13" s="65">
        <f>+IFERROR(IF(COUNT('Shareholding Pattern'!H26),('Shareholding Pattern'!H26),""),"")</f>
        <v>10</v>
      </c>
      <c r="H13" s="65">
        <f>+IFERROR(IF(COUNT('Shareholding Pattern'!I26),('Shareholding Pattern'!I26),""),"")</f>
        <v>63077723</v>
      </c>
      <c r="I13" s="65" t="str">
        <f>+IFERROR(IF(COUNT('Shareholding Pattern'!J26),('Shareholding Pattern'!J26),""),"")</f>
        <v/>
      </c>
      <c r="J13" s="65" t="str">
        <f>+IFERROR(IF(COUNT('Shareholding Pattern'!K26),('Shareholding Pattern'!K26),""),"")</f>
        <v/>
      </c>
      <c r="K13" s="65">
        <f>+IFERROR(IF(COUNT('Shareholding Pattern'!L26),('Shareholding Pattern'!L26),""),"")</f>
        <v>63077723</v>
      </c>
      <c r="L13" s="160">
        <f>+IFERROR(IF(COUNT('Shareholding Pattern'!M26),('Shareholding Pattern'!M26),""),"")</f>
        <v>58.42</v>
      </c>
      <c r="M13" s="66">
        <f>+IFERROR(IF(COUNT('Shareholding Pattern'!N26),('Shareholding Pattern'!N26),""),"")</f>
        <v>63077723</v>
      </c>
      <c r="N13" s="119" t="str">
        <f>+IFERROR(IF(COUNT('Shareholding Pattern'!O26),('Shareholding Pattern'!O26),""),"")</f>
        <v/>
      </c>
      <c r="O13" s="119">
        <f>+IFERROR(IF(COUNT('Shareholding Pattern'!P26),('Shareholding Pattern'!P26),""),"")</f>
        <v>63077723</v>
      </c>
      <c r="P13" s="160">
        <f>+IFERROR(IF(COUNT('Shareholding Pattern'!Q26),('Shareholding Pattern'!Q26),""),"")</f>
        <v>58.42</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58.42</v>
      </c>
      <c r="U13" s="65" t="str">
        <f>+IFERROR(IF(COUNT('Shareholding Pattern'!V26),('Shareholding Pattern'!V26),""),"")</f>
        <v/>
      </c>
      <c r="V13" s="160" t="str">
        <f>+IFERROR(IF(COUNT('Shareholding Pattern'!W26),('Shareholding Pattern'!W26),""),"")</f>
        <v/>
      </c>
      <c r="W13" s="65">
        <f>+IFERROR(IF(COUNT('Shareholding Pattern'!X26),('Shareholding Pattern'!X26),""),"")</f>
        <v>32248406</v>
      </c>
      <c r="X13" s="160">
        <f>+IFERROR(IF(COUNT('Shareholding Pattern'!Y26),('Shareholding Pattern'!Y26),""),"")</f>
        <v>51.12</v>
      </c>
      <c r="Y13" s="65">
        <f>+IFERROR(IF(COUNT('Shareholding Pattern'!Z26),('Shareholding Pattern'!Z26),""),"")</f>
        <v>63077723</v>
      </c>
      <c r="Z13" s="346"/>
      <c r="AA13" s="347"/>
      <c r="AB13" s="348"/>
    </row>
    <row r="14" spans="5:28" ht="20.100000000000001" customHeight="1">
      <c r="E14" s="53" t="s">
        <v>138</v>
      </c>
      <c r="F14" s="45" t="s">
        <v>139</v>
      </c>
      <c r="G14" s="65">
        <f>+IFERROR(IF(COUNT('Shareholding Pattern'!H71),('Shareholding Pattern'!H71),""),"")</f>
        <v>15569</v>
      </c>
      <c r="H14" s="65">
        <f>+IFERROR(IF(COUNT('Shareholding Pattern'!I71),('Shareholding Pattern'!I71),""),"")</f>
        <v>44895637</v>
      </c>
      <c r="I14" s="65" t="str">
        <f>+IFERROR(IF(COUNT('Shareholding Pattern'!J71),('Shareholding Pattern'!J71),""),"")</f>
        <v/>
      </c>
      <c r="J14" s="65" t="str">
        <f>+IFERROR(IF(COUNT('Shareholding Pattern'!K71),('Shareholding Pattern'!K71),""),"")</f>
        <v/>
      </c>
      <c r="K14" s="65">
        <f>+IFERROR(IF(COUNT('Shareholding Pattern'!L71),('Shareholding Pattern'!L71),""),"")</f>
        <v>44895637</v>
      </c>
      <c r="L14" s="160">
        <f>+IFERROR(IF(COUNT('Shareholding Pattern'!M71),('Shareholding Pattern'!M71),""),"")</f>
        <v>41.58</v>
      </c>
      <c r="M14" s="231">
        <f>+IFERROR(IF(COUNT('Shareholding Pattern'!N71),('Shareholding Pattern'!N71),""),"")</f>
        <v>44895637</v>
      </c>
      <c r="N14" s="119" t="str">
        <f>+IFERROR(IF(COUNT('Shareholding Pattern'!O71),('Shareholding Pattern'!O71),""),"")</f>
        <v/>
      </c>
      <c r="O14" s="119">
        <f>+IFERROR(IF(COUNT('Shareholding Pattern'!P71),('Shareholding Pattern'!P71),""),"")</f>
        <v>44895637</v>
      </c>
      <c r="P14" s="160">
        <f>+IFERROR(IF(COUNT('Shareholding Pattern'!Q71),('Shareholding Pattern'!Q71),""),"")</f>
        <v>41.58</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41.58</v>
      </c>
      <c r="U14" s="65" t="str">
        <f>+IFERROR(IF(COUNT('Shareholding Pattern'!V71),('Shareholding Pattern'!V71),""),"")</f>
        <v/>
      </c>
      <c r="V14" s="160" t="str">
        <f>+IFERROR(IF(COUNT('Shareholding Pattern'!W71),('Shareholding Pattern'!W71),""),"")</f>
        <v/>
      </c>
      <c r="W14" s="249"/>
      <c r="X14" s="250"/>
      <c r="Y14" s="65">
        <f>+IFERROR(IF(COUNT('Shareholding Pattern'!Z71),('Shareholding Pattern'!Z71),""),"")</f>
        <v>35530587</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
      <c r="E18" s="47"/>
      <c r="F18" s="56" t="s">
        <v>19</v>
      </c>
      <c r="G18" s="67">
        <f>+IFERROR(IF(COUNT('Shareholding Pattern'!H79),('Shareholding Pattern'!H79),""),"")</f>
        <v>15579</v>
      </c>
      <c r="H18" s="67">
        <f>+IFERROR(IF(COUNT('Shareholding Pattern'!I79),('Shareholding Pattern'!I79),""),"")</f>
        <v>107973360</v>
      </c>
      <c r="I18" s="67" t="str">
        <f>+IFERROR(IF(COUNT('Shareholding Pattern'!J79),('Shareholding Pattern'!J79),""),"")</f>
        <v/>
      </c>
      <c r="J18" s="67" t="str">
        <f>+IFERROR(IF(COUNT('Shareholding Pattern'!K79),('Shareholding Pattern'!K79),""),"")</f>
        <v/>
      </c>
      <c r="K18" s="67">
        <f>+IFERROR(IF(COUNT('Shareholding Pattern'!L79),('Shareholding Pattern'!L79),""),"")</f>
        <v>107973360</v>
      </c>
      <c r="L18" s="238">
        <f>+IFERROR(IF(COUNT('Shareholding Pattern'!M79),('Shareholding Pattern'!M79),""),"")</f>
        <v>100</v>
      </c>
      <c r="M18" s="230">
        <f>+IFERROR(IF(COUNT('Shareholding Pattern'!N79),('Shareholding Pattern'!N79),""),"")</f>
        <v>107973360</v>
      </c>
      <c r="N18" s="295" t="str">
        <f>+IFERROR(IF(COUNT('Shareholding Pattern'!O79),('Shareholding Pattern'!O79),""),"")</f>
        <v/>
      </c>
      <c r="O18" s="295">
        <f>+IFERROR(IF(COUNT('Shareholding Pattern'!P79),('Shareholding Pattern'!P79),""),"")</f>
        <v>107973360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f>+IFERROR(IF(COUNT('Shareholding Pattern'!X79),('Shareholding Pattern'!X79),""),"")</f>
        <v>32248406</v>
      </c>
      <c r="X18" s="230">
        <f>+IFERROR(IF(COUNT('Shareholding Pattern'!Y79),('Shareholding Pattern'!Y79),""),"")</f>
        <v>29.87</v>
      </c>
      <c r="Y18" s="67">
        <f>+IFERROR(IF(COUNT('Shareholding Pattern'!Z79),('Shareholding Pattern'!Z79),""),"")</f>
        <v>98608310</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D3z2GBpqBpQJ0TxaDIJllsbI55BP1okvnEHjPS4B3vEWnFcZ46dsF2f8qC3giVdWWTKwdLM6qd5aHMkSjbdnAg==" saltValue="/iIb6GwK46r7OUxyul6Cl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5yi/QZIjqYGN1FCSG3EhHfHYV+QGmyj8duwA/3YnJWkQkgITGENFUdVuCLIYKtgt6imylLVPNEp/TXAct3O/fA==" saltValue="UezY2WZruwv3ec7uW1Ihw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R5WdeRYCbo509GaJNvxCMeBxjTw4yY9906Jzp4syWy+MBGbmFcWSPc3QAp0YsKHMD8KtC0X8vVKrPnq4RBXHgA==" saltValue="4FOltlDTLooOI/UmlIGFO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29" width="7.109375" hidden="1" customWidth="1"/>
    <col min="30" max="44" width="0" hidden="1" customWidth="1"/>
    <col min="45"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JmGxKou7lnOL90UANvVvg3fJXkDOluEMRVPXLz+PCxuWwkr/+NxoiFB54wOti9ZitjcG1bvVKD9scCnc0I8M0A==" saltValue="7J3RvyiZ9jduScW2p4zx5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sHex+ReIcRhaSqa7yIlkPwl6cX+drcGCGSdCt1R9Ae46tYfWFHuIcPugpIC8sjdA28jdXmU8zmAli19efto5A==" saltValue="PzoRLo5GhjQehrEUSObLI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5.44140625" customWidth="1"/>
    <col min="29" max="29" width="2.109375" hidden="1"/>
    <col min="30" max="16383" width="1.33203125" hidden="1"/>
    <col min="16384" max="16384" width="5.44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2HbiiUkgUWe13s5YWV6mfos14Ry7CJmCkUl3nEdFJs9WFDFTsPEgsu1nCV5mUXS8AFUOSyegMW6NtQVI1S6Nlw==" saltValue="+UFQt5vNooKnXzwX2ExZ7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7"/>
  <sheetViews>
    <sheetView showGridLines="0" topLeftCell="F7" zoomScale="90" zoomScaleNormal="90" workbookViewId="0">
      <selection activeCell="F17" sqref="F17"/>
    </sheetView>
  </sheetViews>
  <sheetFormatPr defaultColWidth="0" defaultRowHeight="14.4"/>
  <cols>
    <col min="1" max="1" width="2" customWidth="1"/>
    <col min="2" max="2" width="1.5546875" customWidth="1"/>
    <col min="3" max="3" width="1.6640625" customWidth="1"/>
    <col min="4" max="4" width="2.33203125" customWidth="1"/>
    <col min="5" max="5" width="9.55468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44140625" customWidth="1"/>
    <col min="29" max="16383" width="5.44140625" hidden="1"/>
    <col min="16384" max="16384" width="2.441406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 customHeight="1">
      <c r="E15" s="53">
        <v>1</v>
      </c>
      <c r="F15" s="369" t="s">
        <v>887</v>
      </c>
      <c r="G15" s="367" t="s">
        <v>888</v>
      </c>
      <c r="H15" s="38">
        <v>1332000</v>
      </c>
      <c r="I15" s="38"/>
      <c r="J15" s="38"/>
      <c r="K15" s="368">
        <f>+IFERROR(IF(COUNT(H15:J15),ROUND(SUM(H15:J15),0),""),"")</f>
        <v>1332000</v>
      </c>
      <c r="L15" s="42">
        <f>+IFERROR(IF(COUNT(K15),ROUND(K15/'Shareholding Pattern'!$L$78*100,2),""),"")</f>
        <v>1.23</v>
      </c>
      <c r="M15" s="170">
        <f>IF(H15="","",H15)</f>
        <v>1332000</v>
      </c>
      <c r="N15" s="170"/>
      <c r="O15" s="229">
        <f>+IFERROR(IF(COUNT(M15:N15),ROUND(SUM(M15,N15),2),""),"")</f>
        <v>1332000</v>
      </c>
      <c r="P15" s="42">
        <f>+IFERROR(IF(COUNT(O15),ROUND(O15/('Shareholding Pattern'!$P$79)*100,2),""),"")</f>
        <v>1.23</v>
      </c>
      <c r="Q15" s="38"/>
      <c r="R15" s="38"/>
      <c r="S15" s="368" t="str">
        <f>+IFERROR(IF(COUNT(Q15:R15),ROUND(SUM(Q15:R15),0),""),"")</f>
        <v/>
      </c>
      <c r="T15" s="14">
        <f>+IFERROR(IF(COUNT(K15,S15),ROUND(SUM(S15,K15)/SUM('Shareholding Pattern'!$L$78,'Shareholding Pattern'!$T$78)*100,2),""),"")</f>
        <v>1.23</v>
      </c>
      <c r="U15" s="38"/>
      <c r="V15" s="14" t="str">
        <f>+IFERROR(IF(COUNT(U15),ROUND(SUM(U15)/SUM(K15)*100,2),""),0)</f>
        <v/>
      </c>
      <c r="W15" s="38">
        <v>1332000</v>
      </c>
      <c r="X15" s="228"/>
      <c r="Y15" s="38">
        <v>0</v>
      </c>
      <c r="Z15" s="38">
        <v>0</v>
      </c>
      <c r="AA15" s="38">
        <v>0</v>
      </c>
      <c r="AB15" s="10"/>
      <c r="AC15" s="10" t="e">
        <f>SUM(#REF!)</f>
        <v>#REF!</v>
      </c>
    </row>
    <row r="16" spans="5:29" hidden="1">
      <c r="E16" s="2"/>
      <c r="F16" s="3"/>
      <c r="G16" s="3"/>
      <c r="H16" s="3"/>
      <c r="I16" s="3"/>
      <c r="J16" s="3"/>
      <c r="K16" s="3"/>
      <c r="L16" s="3"/>
      <c r="M16" s="3"/>
      <c r="N16" s="3"/>
      <c r="O16" s="3"/>
      <c r="P16" s="3"/>
      <c r="Q16" s="3"/>
      <c r="R16" s="3"/>
      <c r="S16" s="3"/>
      <c r="T16" s="3"/>
      <c r="U16" s="3"/>
      <c r="V16" s="3"/>
      <c r="W16" s="35"/>
      <c r="X16" s="35"/>
      <c r="Y16" s="35"/>
      <c r="Z16" s="35"/>
      <c r="AA16" s="36"/>
    </row>
    <row r="17" spans="5:27" ht="20.100000000000001" customHeight="1">
      <c r="E17" s="31"/>
      <c r="F17" s="57" t="s">
        <v>392</v>
      </c>
      <c r="G17" s="57" t="s">
        <v>19</v>
      </c>
      <c r="H17" s="44">
        <f>+IFERROR(IF(COUNT(H14:H16),ROUND(SUM(H14:H16),0),""),"")</f>
        <v>1332000</v>
      </c>
      <c r="I17" s="44" t="str">
        <f>+IFERROR(IF(COUNT(I14:I16),ROUND(SUM(I14:I16),0),""),"")</f>
        <v/>
      </c>
      <c r="J17" s="44" t="str">
        <f>+IFERROR(IF(COUNT(J14:J16),ROUND(SUM(J14:J16),0),""),"")</f>
        <v/>
      </c>
      <c r="K17" s="44">
        <f>+IFERROR(IF(COUNT(K14:K16),ROUND(SUM(K14:K16),0),""),"")</f>
        <v>1332000</v>
      </c>
      <c r="L17" s="14">
        <f>+IFERROR(IF(COUNT(K17),ROUND(K17/'Shareholding Pattern'!$L$78*100,2),""),"")</f>
        <v>1.23</v>
      </c>
      <c r="M17" s="29">
        <f>+IFERROR(IF(COUNT(M14:M16),ROUND(SUM(M14:M16),0),""),"")</f>
        <v>1332000</v>
      </c>
      <c r="N17" s="29" t="str">
        <f>+IFERROR(IF(COUNT(N14:N16),ROUND(SUM(N14:N16),0),""),"")</f>
        <v/>
      </c>
      <c r="O17" s="29">
        <f>+IFERROR(IF(COUNT(O14:O16),ROUND(SUM(O14:O16),0),""),"")</f>
        <v>1332000</v>
      </c>
      <c r="P17" s="14">
        <f>+IFERROR(IF(COUNT(O17),ROUND(O17/('Shareholding Pattern'!$P$79)*100,2),""),"")</f>
        <v>1.23</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1.23</v>
      </c>
      <c r="U17" s="44" t="str">
        <f>+IFERROR(IF(COUNT(U14:U16),ROUND(SUM(U14:U16),0),""),"")</f>
        <v/>
      </c>
      <c r="V17" s="14" t="str">
        <f>+IFERROR(IF(COUNT(U17),ROUND(SUM(U17)/SUM(K17)*100,2),""),0)</f>
        <v/>
      </c>
      <c r="W17" s="44">
        <f>+IFERROR(IF(COUNT(W14:W16),ROUND(SUM(W14:W16),0),""),"")</f>
        <v>1332000</v>
      </c>
      <c r="X17" s="337"/>
      <c r="Y17" s="44">
        <f>+IFERROR(IF(COUNT(Y14:Y16),ROUND(SUM(Y14:Y16),0),""),"")</f>
        <v>0</v>
      </c>
      <c r="Z17" s="44">
        <f>+IFERROR(IF(COUNT(Z14:Z16),ROUND(SUM(Z14:Z16),0),""),"")</f>
        <v>0</v>
      </c>
      <c r="AA17" s="44">
        <f>+IFERROR(IF(COUNT(AA14:AA16),ROUND(SUM(AA14:AA16),0),""),"")</f>
        <v>0</v>
      </c>
    </row>
  </sheetData>
  <sheetProtection algorithmName="SHA-512" hashValue="cJcqlmGzai146LAZO8rAQhJxEK6vUoUuo2RKE0Km34fXAwo6PvFfC2SiWSlGR8oiSV6gHbCFZxKTAotEuMNDgA==" saltValue="PUed7biGexi3w/lLYasu/A=="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 xr:uid="{00000000-0002-0000-2D00-000000000000}">
      <formula1>H13</formula1>
    </dataValidation>
    <dataValidation type="whole" operator="lessThanOrEqual" allowBlank="1" showInputMessage="1" showErrorMessage="1" sqref="W13 W15" xr:uid="{00000000-0002-0000-2D00-000001000000}">
      <formula1>K13</formula1>
    </dataValidation>
    <dataValidation type="textLength" operator="equal" allowBlank="1" showInputMessage="1" showErrorMessage="1" prompt="[A-Z][A-Z][A-Z][A-Z][A-Z][0-9][0-9][0-9][0-9][A-Z]_x000a__x000a_In absence of PAN write : ZZZZZ9999Z" sqref="G13 G15" xr:uid="{00000000-0002-0000-2D00-000002000000}">
      <formula1>10</formula1>
    </dataValidation>
    <dataValidation type="whole" operator="greaterThanOrEqual" allowBlank="1" showInputMessage="1" showErrorMessage="1" sqref="Q13:R13 M13:N13 H13:J13 Q15:R15 M15:N15 H15:J15"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D00-000006000000}">
      <formula1>K13</formula1>
    </dataValidation>
  </dataValidations>
  <hyperlinks>
    <hyperlink ref="G17" location="'Shareholding Pattern'!F44" display="Total" xr:uid="{00000000-0004-0000-2D00-000000000000}"/>
    <hyperlink ref="F17"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68580</xdr:colOff>
                    <xdr:row>14</xdr:row>
                    <xdr:rowOff>68580</xdr:rowOff>
                  </from>
                  <to>
                    <xdr:col>23</xdr:col>
                    <xdr:colOff>1318260</xdr:colOff>
                    <xdr:row>14</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4.88671875" hidden="1"/>
    <col min="16384" max="16384" width="4.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kiCuWeprvj9JHUj8NneGSZRd9lV8t+kf5CYRrexEbZQ9C1ckghC/TpUmxsMZHYNWlEYVcIPkJ5YcoUMDsFAXoA==" saltValue="Hh2EbYE6IjEVqnnGr+X+gw=="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14.5546875" customWidth="1"/>
    <col min="9" max="10" width="14.5546875" hidden="1" customWidth="1"/>
    <col min="11" max="11" width="15.5546875" customWidth="1"/>
    <col min="12" max="12" width="13.5546875" customWidth="1"/>
    <col min="13" max="13" width="14.6640625" customWidth="1"/>
    <col min="14" max="14" width="14.6640625" hidden="1" customWidth="1"/>
    <col min="15" max="15" width="17.88671875" customWidth="1"/>
    <col min="16" max="16" width="10.33203125" customWidth="1"/>
    <col min="17" max="19" width="14.5546875" hidden="1" customWidth="1"/>
    <col min="20" max="20" width="19.109375" customWidth="1"/>
    <col min="21" max="21" width="14.6640625" hidden="1" customWidth="1"/>
    <col min="22" max="22" width="8.44140625" hidden="1" customWidth="1"/>
    <col min="23" max="23" width="15.44140625" customWidth="1"/>
    <col min="24" max="24" width="19.109375" customWidth="1"/>
    <col min="25" max="25" width="3.88671875" customWidth="1"/>
    <col min="26" max="26" width="2.5546875" customWidth="1"/>
    <col min="27" max="16383" width="4.33203125" hidden="1"/>
    <col min="16384" max="16384" width="4.441406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 customHeight="1">
      <c r="E14" s="34"/>
      <c r="F14" s="35"/>
      <c r="G14" s="212" t="s">
        <v>436</v>
      </c>
      <c r="H14" s="35"/>
      <c r="I14" s="35"/>
      <c r="J14" s="35"/>
      <c r="K14" s="35"/>
      <c r="L14" s="35"/>
      <c r="M14" s="35"/>
      <c r="N14" s="35"/>
      <c r="O14" s="35"/>
      <c r="P14" s="35"/>
      <c r="Q14" s="35"/>
      <c r="R14" s="35"/>
      <c r="S14" s="35"/>
      <c r="T14" s="35"/>
      <c r="U14" s="35"/>
      <c r="V14" s="35"/>
      <c r="W14" s="35"/>
      <c r="X14" s="36"/>
    </row>
    <row r="15" spans="5:30" ht="24.9"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bgqu9RaQYJc5lucDOElOKPdTnjO4GC8kAYYZziRa4TvdD4zl30BhhvwYl/ZQwwUBWLJXsxUC+lZrzUtEX01BtA==" saltValue="dQVarZKYtjrxh3n4Etbxhg==" spinCount="100000"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9.109375" customWidth="1"/>
    <col min="29" max="16383" width="3.6640625" hidden="1"/>
    <col min="16384" max="16384" width="9.1093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ht="15.6">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75s7YfsZZzuZmFi+RMTYMBQbYDWXufVScOqwhh1NSEjnnDSyCwYdccftd5t5jYvmaaj3sGn1DnOh0upMLfOJDg==" saltValue="5mpGxoWn2pafDhaxjiHatA=="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U77" activePane="bottomRight" state="frozen"/>
      <selection activeCell="C7" sqref="C7"/>
      <selection pane="topRight" activeCell="F7" sqref="F7"/>
      <selection pane="bottomLeft" activeCell="C12" sqref="C12"/>
      <selection pane="bottomRight" activeCell="K75" sqref="K75"/>
    </sheetView>
  </sheetViews>
  <sheetFormatPr defaultColWidth="0" defaultRowHeight="14.4"/>
  <cols>
    <col min="1" max="2" width="2.6640625" hidden="1" customWidth="1"/>
    <col min="3" max="4" width="2.6640625" customWidth="1"/>
    <col min="5" max="5" width="6.5546875" customWidth="1"/>
    <col min="6" max="6" width="46.5546875" customWidth="1"/>
    <col min="7" max="7" width="5.5546875" hidden="1" customWidth="1"/>
    <col min="8" max="10" width="20.6640625" style="121" customWidth="1"/>
    <col min="11" max="12" width="20.6640625" customWidth="1"/>
    <col min="13" max="13" width="20.6640625" style="101" customWidth="1"/>
    <col min="14" max="15" width="20.6640625" style="54" customWidth="1"/>
    <col min="16" max="16" width="20.6640625" style="121" customWidth="1"/>
    <col min="17" max="17" width="20.6640625" style="101" customWidth="1"/>
    <col min="18" max="20" width="20.6640625" style="121" customWidth="1"/>
    <col min="21" max="23" width="20.6640625" style="54" customWidth="1"/>
    <col min="24" max="24" width="20.6640625" style="121" customWidth="1"/>
    <col min="25" max="25" width="20.6640625" style="54" customWidth="1"/>
    <col min="26" max="26" width="20.6640625" style="121" customWidth="1"/>
    <col min="27" max="29" width="20.6640625" customWidth="1"/>
    <col min="30" max="32" width="5.5546875" customWidth="1"/>
    <col min="33" max="16383" width="5.5546875" hidden="1"/>
    <col min="16384" max="16384" width="4.441406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489" t="s">
        <v>115</v>
      </c>
      <c r="F9" s="484" t="s">
        <v>0</v>
      </c>
      <c r="G9" s="485"/>
      <c r="H9" s="483" t="s">
        <v>2</v>
      </c>
      <c r="I9" s="483" t="s">
        <v>3</v>
      </c>
      <c r="J9" s="483" t="s">
        <v>4</v>
      </c>
      <c r="K9" s="446" t="s">
        <v>5</v>
      </c>
      <c r="L9" s="446" t="s">
        <v>6</v>
      </c>
      <c r="M9" s="460" t="s">
        <v>7</v>
      </c>
      <c r="N9" s="453" t="s">
        <v>8</v>
      </c>
      <c r="O9" s="454"/>
      <c r="P9" s="454"/>
      <c r="Q9" s="455"/>
      <c r="R9" s="483" t="s">
        <v>9</v>
      </c>
      <c r="S9" s="499" t="s">
        <v>447</v>
      </c>
      <c r="T9" s="483" t="s">
        <v>116</v>
      </c>
      <c r="U9" s="508" t="s">
        <v>11</v>
      </c>
      <c r="V9" s="446" t="s">
        <v>12</v>
      </c>
      <c r="W9" s="446"/>
      <c r="X9" s="446" t="s">
        <v>13</v>
      </c>
      <c r="Y9" s="446"/>
      <c r="Z9" s="483" t="s">
        <v>14</v>
      </c>
      <c r="AA9" s="515" t="s">
        <v>707</v>
      </c>
      <c r="AB9" s="516"/>
      <c r="AC9" s="517"/>
    </row>
    <row r="10" spans="5:58" ht="28.5" customHeight="1">
      <c r="E10" s="490"/>
      <c r="F10" s="486"/>
      <c r="G10" s="487"/>
      <c r="H10" s="483"/>
      <c r="I10" s="483"/>
      <c r="J10" s="483"/>
      <c r="K10" s="446"/>
      <c r="L10" s="446"/>
      <c r="M10" s="460"/>
      <c r="N10" s="453" t="s">
        <v>15</v>
      </c>
      <c r="O10" s="454"/>
      <c r="P10" s="455"/>
      <c r="Q10" s="460" t="s">
        <v>16</v>
      </c>
      <c r="R10" s="483"/>
      <c r="S10" s="500"/>
      <c r="T10" s="483"/>
      <c r="U10" s="508"/>
      <c r="V10" s="446"/>
      <c r="W10" s="446"/>
      <c r="X10" s="446"/>
      <c r="Y10" s="446"/>
      <c r="Z10" s="483"/>
      <c r="AA10" s="453" t="s">
        <v>708</v>
      </c>
      <c r="AB10" s="454"/>
      <c r="AC10" s="455"/>
    </row>
    <row r="11" spans="5:58" ht="113.25" customHeight="1">
      <c r="E11" s="491"/>
      <c r="F11" s="441"/>
      <c r="G11" s="442"/>
      <c r="H11" s="483"/>
      <c r="I11" s="483"/>
      <c r="J11" s="483"/>
      <c r="K11" s="446"/>
      <c r="L11" s="446"/>
      <c r="M11" s="460"/>
      <c r="N11" s="55" t="s">
        <v>17</v>
      </c>
      <c r="O11" s="55" t="s">
        <v>18</v>
      </c>
      <c r="P11" s="122" t="s">
        <v>19</v>
      </c>
      <c r="Q11" s="460"/>
      <c r="R11" s="483"/>
      <c r="S11" s="501"/>
      <c r="T11" s="483"/>
      <c r="U11" s="508"/>
      <c r="V11" s="55" t="s">
        <v>20</v>
      </c>
      <c r="W11" s="55" t="s">
        <v>21</v>
      </c>
      <c r="X11" s="122" t="s">
        <v>20</v>
      </c>
      <c r="Y11" s="55" t="s">
        <v>21</v>
      </c>
      <c r="Z11" s="483"/>
      <c r="AA11" s="55" t="s">
        <v>709</v>
      </c>
      <c r="AB11" s="55" t="s">
        <v>710</v>
      </c>
      <c r="AC11" s="55" t="s">
        <v>711</v>
      </c>
    </row>
    <row r="12" spans="5:58" ht="18.75" customHeight="1">
      <c r="E12" s="98" t="s">
        <v>22</v>
      </c>
      <c r="F12" s="518" t="s">
        <v>23</v>
      </c>
      <c r="G12" s="519"/>
      <c r="H12" s="519"/>
      <c r="I12" s="519"/>
      <c r="J12" s="519"/>
      <c r="K12" s="519"/>
      <c r="L12" s="519"/>
      <c r="M12" s="519"/>
      <c r="N12" s="519"/>
      <c r="O12" s="519"/>
      <c r="P12" s="519"/>
      <c r="Q12" s="519"/>
      <c r="R12" s="519"/>
      <c r="S12" s="519"/>
      <c r="T12" s="519"/>
      <c r="U12" s="519"/>
      <c r="V12" s="519"/>
      <c r="W12" s="519"/>
      <c r="X12" s="519"/>
      <c r="Y12" s="519"/>
      <c r="Z12" s="519"/>
      <c r="AA12" s="519"/>
      <c r="AB12" s="519"/>
      <c r="AC12" s="520"/>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f>IFERROR(IF(COUNT(IndHUF!$AD$13),IF(IndHUF!$AD$13=0,"0",IndHUF!$AD$13),""),"")</f>
        <v>10</v>
      </c>
      <c r="I14" s="280">
        <f>+IF(COUNT(IndHUF!H26),IndHUF!H26,"")</f>
        <v>63077723</v>
      </c>
      <c r="J14" s="280" t="str">
        <f>+IF(COUNT(IndHUF!I26),IndHUF!I26,"")</f>
        <v/>
      </c>
      <c r="K14" s="111" t="str">
        <f>+IF(COUNT(IndHUF!J26),IndHUF!J26,"")</f>
        <v/>
      </c>
      <c r="L14" s="111">
        <f>+IF(COUNT(IndHUF!K26),IndHUF!K26,"")</f>
        <v>63077723</v>
      </c>
      <c r="M14" s="144">
        <f>+IFERROR(IF(COUNT(L14),ROUND(L14/'Shareholding Pattern'!$L$78*100,2),""),0)</f>
        <v>58.42</v>
      </c>
      <c r="N14" s="161">
        <f>+IF(COUNT(+IndHUF!M26),SUM(+IndHUF!M26),"")</f>
        <v>63077723</v>
      </c>
      <c r="O14" s="161" t="str">
        <f>+IF(COUNT(+IndHUF!N26),SUM(+IndHUF!N26),"")</f>
        <v/>
      </c>
      <c r="P14" s="280">
        <f>+IF(COUNT(IndHUF!O26),IndHUF!O26,"")</f>
        <v>63077723</v>
      </c>
      <c r="Q14" s="144">
        <f>+IF(COUNT(IndHUF!P26),IndHUF!P26,"")</f>
        <v>58.42</v>
      </c>
      <c r="R14" s="280" t="str">
        <f>+IF(COUNT(IndHUF!Q26),IndHUF!Q26,"")</f>
        <v/>
      </c>
      <c r="S14" s="280" t="str">
        <f>+IF(COUNT(IndHUF!R26),IndHUF!R26,"")</f>
        <v/>
      </c>
      <c r="T14" s="280" t="str">
        <f>+IF(COUNT(IndHUF!S26),IndHUF!S26,"")</f>
        <v/>
      </c>
      <c r="U14" s="112">
        <f>+IFERROR(IF(COUNT(L14,T14),ROUND(SUM(L14,T14)/SUM('Shareholding Pattern'!$L$78,'Shareholding Pattern'!$T$78)*100,2),""),0)</f>
        <v>58.42</v>
      </c>
      <c r="V14" s="173" t="str">
        <f>+IF(COUNT(IndHUF!U26),IndHUF!U26,"")</f>
        <v/>
      </c>
      <c r="W14" s="157" t="str">
        <f>+IFERROR(IF(COUNT(V14),ROUND(SUM(V14)/SUM(L14)*100,2),""),0)</f>
        <v/>
      </c>
      <c r="X14" s="173">
        <f>+IF(COUNT(IndHUF!W26),IndHUF!W26,"")</f>
        <v>32248406</v>
      </c>
      <c r="Y14" s="112">
        <f>+IFERROR(IF(COUNT(X14),ROUND(SUM(X14)/SUM(L14)*100,2),""),0)</f>
        <v>51.12</v>
      </c>
      <c r="Z14" s="280">
        <f>+IF(COUNT(IndHUF!Y26),IndHUF!Y26,"")</f>
        <v>63077723</v>
      </c>
      <c r="AA14" s="509"/>
      <c r="AB14" s="510"/>
      <c r="AC14" s="511"/>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7"/>
      <c r="AB15" s="478"/>
      <c r="AC15" s="479"/>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7"/>
      <c r="AB16" s="478"/>
      <c r="AC16" s="479"/>
      <c r="AH16" t="s">
        <v>285</v>
      </c>
      <c r="AR16" t="s">
        <v>168</v>
      </c>
      <c r="AX16" t="s">
        <v>285</v>
      </c>
      <c r="AZ16" t="s">
        <v>199</v>
      </c>
      <c r="BF16" t="s">
        <v>305</v>
      </c>
    </row>
    <row r="17" spans="5:58" ht="20.100000000000001" customHeight="1">
      <c r="E17" s="91" t="s">
        <v>32</v>
      </c>
      <c r="F17" s="194" t="s">
        <v>33</v>
      </c>
      <c r="H17" s="163" t="str">
        <f>IFERROR(IF(COUNT(OtherIND!$AG$13),IF(OtherIND!$AG$13=0,"0",OtherIND!$AG$13),""),"")</f>
        <v/>
      </c>
      <c r="I17" s="281" t="str">
        <f>IFERROR(IF(COUNT(OtherIND!J16),(OtherIND!J16),""),"")</f>
        <v/>
      </c>
      <c r="J17" s="281"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1" t="str">
        <f>IFERROR(IF(COUNT(OtherIND!Q16),(OtherIND!Q16),""),"")</f>
        <v/>
      </c>
      <c r="Q17" s="177" t="str">
        <f>IFERROR(IF(COUNT(OtherIND!R16),(OtherIND!R16),""),0)</f>
        <v/>
      </c>
      <c r="R17" s="281" t="str">
        <f>IFERROR(IF(COUNT(OtherIND!S16),(OtherIND!S16),""),"")</f>
        <v/>
      </c>
      <c r="S17" s="281" t="str">
        <f>IFERROR(IF(COUNT(OtherIND!T16),(OtherIND!T16),""),"")</f>
        <v/>
      </c>
      <c r="T17" s="281"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1" t="str">
        <f>IFERROR(IF(COUNT(OtherIND!AA16),(OtherIND!AA16),""),"")</f>
        <v/>
      </c>
      <c r="AA17" s="477"/>
      <c r="AB17" s="478"/>
      <c r="AC17" s="479"/>
      <c r="AH17" t="s">
        <v>286</v>
      </c>
      <c r="AR17" t="s">
        <v>169</v>
      </c>
      <c r="AX17" t="s">
        <v>286</v>
      </c>
      <c r="AZ17" t="s">
        <v>332</v>
      </c>
      <c r="BF17" t="s">
        <v>315</v>
      </c>
    </row>
    <row r="18" spans="5:58" ht="20.100000000000001" customHeight="1">
      <c r="E18" s="466" t="s">
        <v>35</v>
      </c>
      <c r="F18" s="466"/>
      <c r="G18" s="466"/>
      <c r="H18" s="52">
        <f>+IFERROR(IF(COUNT(H14:H17),ROUND(SUM(H14:H17),0),""),"")</f>
        <v>10</v>
      </c>
      <c r="I18" s="52">
        <f t="shared" ref="I18:Z18" si="2">+IFERROR(IF(COUNT(I14:I17),ROUND(SUM(I14:I17),0),""),"")</f>
        <v>63077723</v>
      </c>
      <c r="J18" s="52" t="str">
        <f t="shared" si="2"/>
        <v/>
      </c>
      <c r="K18" s="4" t="str">
        <f t="shared" si="2"/>
        <v/>
      </c>
      <c r="L18" s="52">
        <f t="shared" si="2"/>
        <v>63077723</v>
      </c>
      <c r="M18" s="146">
        <f>+IFERROR(IF(COUNT(L18),ROUND(L18/'Shareholding Pattern'!$L$78*100,2),""),0)</f>
        <v>58.42</v>
      </c>
      <c r="N18" s="119">
        <f t="shared" si="2"/>
        <v>63077723</v>
      </c>
      <c r="O18" s="119" t="str">
        <f t="shared" si="2"/>
        <v/>
      </c>
      <c r="P18" s="52">
        <f t="shared" si="2"/>
        <v>63077723</v>
      </c>
      <c r="Q18" s="154">
        <f>IFERROR(IF(COUNT(P18),ROUND(P18/$P$79*100,2),""),0)</f>
        <v>58.42</v>
      </c>
      <c r="R18" s="52" t="str">
        <f t="shared" si="2"/>
        <v/>
      </c>
      <c r="S18" s="52" t="str">
        <f t="shared" si="2"/>
        <v/>
      </c>
      <c r="T18" s="52" t="str">
        <f t="shared" si="2"/>
        <v/>
      </c>
      <c r="U18" s="115">
        <f>+IFERROR(IF(COUNT(L18,T18),ROUND(SUM(L18,T18)/SUM('Shareholding Pattern'!$L$78,'Shareholding Pattern'!$T$78)*100,2),""),0)</f>
        <v>58.42</v>
      </c>
      <c r="V18" s="52" t="str">
        <f t="shared" si="2"/>
        <v/>
      </c>
      <c r="W18" s="158" t="str">
        <f>+IFERROR(IF(COUNT(V18),ROUND(SUM(V18)/SUM(L18)*100,2),""),0)</f>
        <v/>
      </c>
      <c r="X18" s="52">
        <f t="shared" si="2"/>
        <v>32248406</v>
      </c>
      <c r="Y18" s="116">
        <f>+IFERROR(IF(COUNT(X18),ROUND(SUM(X18)/SUM(L18)*100,2),""),0)</f>
        <v>51.12</v>
      </c>
      <c r="Z18" s="52">
        <f t="shared" si="2"/>
        <v>63077723</v>
      </c>
      <c r="AA18" s="480"/>
      <c r="AB18" s="481"/>
      <c r="AC18" s="482"/>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80"/>
      <c r="AB19" s="481"/>
      <c r="AC19" s="482"/>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7"/>
      <c r="AB20" s="478"/>
      <c r="AC20" s="479"/>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7"/>
      <c r="AB21" s="478"/>
      <c r="AC21" s="479"/>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7"/>
      <c r="AB22" s="478"/>
      <c r="AC22" s="479"/>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7"/>
      <c r="AB23" s="478"/>
      <c r="AC23" s="479"/>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7"/>
      <c r="AB24" s="478"/>
      <c r="AC24" s="479"/>
      <c r="AH24" t="s">
        <v>289</v>
      </c>
      <c r="AR24" t="s">
        <v>175</v>
      </c>
    </row>
    <row r="25" spans="5:58" ht="20.100000000000001" customHeight="1">
      <c r="E25" s="466" t="s">
        <v>43</v>
      </c>
      <c r="F25" s="466"/>
      <c r="G25" s="466"/>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0"/>
      <c r="AB25" s="481"/>
      <c r="AC25" s="482"/>
      <c r="AR25" t="s">
        <v>176</v>
      </c>
    </row>
    <row r="26" spans="5:58" ht="36.75" customHeight="1">
      <c r="E26" s="467" t="s">
        <v>88</v>
      </c>
      <c r="F26" s="467"/>
      <c r="G26" s="467"/>
      <c r="H26" s="136">
        <f t="shared" ref="H26:Z26" si="6">+IFERROR(IF(COUNT(H18,H25),ROUND(SUM(H18,H25),0),""),"")</f>
        <v>10</v>
      </c>
      <c r="I26" s="136">
        <f t="shared" si="6"/>
        <v>63077723</v>
      </c>
      <c r="J26" s="136" t="str">
        <f t="shared" si="6"/>
        <v/>
      </c>
      <c r="K26" s="134" t="str">
        <f t="shared" si="6"/>
        <v/>
      </c>
      <c r="L26" s="136">
        <f t="shared" si="6"/>
        <v>63077723</v>
      </c>
      <c r="M26" s="146">
        <f>+IFERROR(IF(COUNT(L26),ROUND(L26/'Shareholding Pattern'!$L$78*100,2),""),0)</f>
        <v>58.42</v>
      </c>
      <c r="N26" s="135">
        <f t="shared" si="6"/>
        <v>63077723</v>
      </c>
      <c r="O26" s="135" t="str">
        <f t="shared" si="6"/>
        <v/>
      </c>
      <c r="P26" s="136">
        <f t="shared" si="6"/>
        <v>63077723</v>
      </c>
      <c r="Q26" s="154">
        <f>IFERROR(IF(COUNT(P26),ROUND(P26/$P$79*100,2),""),0)</f>
        <v>58.42</v>
      </c>
      <c r="R26" s="282" t="str">
        <f t="shared" si="6"/>
        <v/>
      </c>
      <c r="S26" s="282" t="str">
        <f t="shared" si="6"/>
        <v/>
      </c>
      <c r="T26" s="136" t="str">
        <f t="shared" si="6"/>
        <v/>
      </c>
      <c r="U26" s="115">
        <f>+IFERROR(IF(COUNT(L26,T26),ROUND(SUM(L26,T26)/SUM('Shareholding Pattern'!$L$78,'Shareholding Pattern'!$T$78)*100,2),""),0)</f>
        <v>58.42</v>
      </c>
      <c r="V26" s="136" t="str">
        <f t="shared" si="6"/>
        <v/>
      </c>
      <c r="W26" s="158" t="str">
        <f>+IFERROR(IF(COUNT(V26),ROUND(SUM(V26)/SUM(L26)*100,2),""),0)</f>
        <v/>
      </c>
      <c r="X26" s="136">
        <f t="shared" si="6"/>
        <v>32248406</v>
      </c>
      <c r="Y26" s="116">
        <f t="shared" si="4"/>
        <v>51.12</v>
      </c>
      <c r="Z26" s="136">
        <f t="shared" si="6"/>
        <v>63077723</v>
      </c>
      <c r="AA26" s="512"/>
      <c r="AB26" s="513"/>
      <c r="AC26" s="514"/>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521" t="s">
        <v>654</v>
      </c>
      <c r="G29" s="522"/>
      <c r="H29" s="522"/>
      <c r="I29" s="522"/>
      <c r="J29" s="522"/>
      <c r="K29" s="522"/>
      <c r="L29" s="522"/>
      <c r="M29" s="522"/>
      <c r="N29" s="522"/>
      <c r="O29" s="522"/>
      <c r="P29" s="522"/>
      <c r="Q29" s="522"/>
      <c r="R29" s="522"/>
      <c r="S29" s="522"/>
      <c r="T29" s="522"/>
      <c r="U29" s="522"/>
      <c r="V29" s="522"/>
      <c r="W29" s="522"/>
      <c r="X29" s="522"/>
      <c r="Y29" s="522"/>
      <c r="Z29" s="522"/>
      <c r="AA29" s="522"/>
      <c r="AB29" s="522"/>
      <c r="AC29" s="523"/>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3"/>
      <c r="Y30" s="494"/>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5"/>
      <c r="Y31" s="496"/>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5"/>
      <c r="Y32" s="496"/>
      <c r="Z32" s="240"/>
      <c r="AA32" s="240"/>
      <c r="AB32" s="240"/>
      <c r="AC32" s="240"/>
      <c r="AH32" t="s">
        <v>798</v>
      </c>
      <c r="AR32" t="s">
        <v>179</v>
      </c>
      <c r="AX32" t="s">
        <v>798</v>
      </c>
      <c r="AZ32" t="s">
        <v>207</v>
      </c>
      <c r="BF32" t="s">
        <v>310</v>
      </c>
    </row>
    <row r="33" spans="5:58" ht="20.100000000000001" customHeight="1">
      <c r="E33" s="88" t="s">
        <v>32</v>
      </c>
      <c r="F33" s="198" t="s">
        <v>285</v>
      </c>
      <c r="H33" s="240">
        <v>1</v>
      </c>
      <c r="I33" s="240">
        <v>3000</v>
      </c>
      <c r="J33" s="240"/>
      <c r="K33" s="110"/>
      <c r="L33" s="163">
        <f t="shared" si="8"/>
        <v>3000</v>
      </c>
      <c r="M33" s="179">
        <f>+IFERROR(IF(COUNT(L33),ROUND(L33/'Shareholding Pattern'!$L$78*100,2),""),"")</f>
        <v>0</v>
      </c>
      <c r="N33" s="255">
        <v>3000</v>
      </c>
      <c r="O33" s="110"/>
      <c r="P33" s="163">
        <f t="shared" si="9"/>
        <v>3000</v>
      </c>
      <c r="Q33" s="153">
        <f>+IFERROR(IF(COUNT(P33),ROUND(P33/'Shareholding Pattern'!$P$79*100,2),""),"")</f>
        <v>0</v>
      </c>
      <c r="R33" s="240"/>
      <c r="S33" s="240"/>
      <c r="T33" s="163" t="str">
        <f t="shared" si="10"/>
        <v/>
      </c>
      <c r="U33" s="180">
        <f>+IFERROR(IF(COUNT(L33,T33),ROUND(SUM(L33,T33)/SUM('Shareholding Pattern'!$L$78,'Shareholding Pattern'!$T$78)*100,2),""),"")</f>
        <v>0</v>
      </c>
      <c r="V33" s="110"/>
      <c r="W33" s="157" t="str">
        <f t="shared" si="7"/>
        <v/>
      </c>
      <c r="X33" s="495"/>
      <c r="Y33" s="496"/>
      <c r="Z33" s="240">
        <v>0</v>
      </c>
      <c r="AA33" s="240">
        <v>0</v>
      </c>
      <c r="AB33" s="240">
        <v>0</v>
      </c>
      <c r="AC33" s="240">
        <v>0</v>
      </c>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5"/>
      <c r="Y34" s="496"/>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5"/>
      <c r="Y35" s="496"/>
      <c r="Z35" s="240"/>
      <c r="AA35" s="240"/>
      <c r="AB35" s="240"/>
      <c r="AC35" s="240"/>
      <c r="AH35" t="s">
        <v>296</v>
      </c>
      <c r="AR35" t="s">
        <v>182</v>
      </c>
      <c r="AX35" t="s">
        <v>296</v>
      </c>
      <c r="AZ35" t="s">
        <v>210</v>
      </c>
      <c r="BF35" t="s">
        <v>313</v>
      </c>
    </row>
    <row r="36" spans="5:58" ht="20.100000000000001" customHeight="1">
      <c r="E36" s="88" t="s">
        <v>51</v>
      </c>
      <c r="F36" s="318"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5"/>
      <c r="Y36" s="496"/>
      <c r="Z36" s="240"/>
      <c r="AA36" s="240"/>
      <c r="AB36" s="240"/>
      <c r="AC36" s="240"/>
      <c r="AH36" t="s">
        <v>825</v>
      </c>
      <c r="AR36" t="s">
        <v>719</v>
      </c>
      <c r="AX36" t="s">
        <v>825</v>
      </c>
      <c r="AZ36" t="s">
        <v>746</v>
      </c>
      <c r="BF36" t="s">
        <v>745</v>
      </c>
    </row>
    <row r="37" spans="5:58" ht="20.100000000000001" customHeight="1">
      <c r="E37" s="88" t="s">
        <v>53</v>
      </c>
      <c r="F37" s="319"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5"/>
      <c r="Y37" s="496"/>
      <c r="Z37" s="240"/>
      <c r="AA37" s="240"/>
      <c r="AB37" s="240"/>
      <c r="AC37" s="240"/>
      <c r="AH37" t="s">
        <v>826</v>
      </c>
      <c r="AR37" t="s">
        <v>720</v>
      </c>
      <c r="AX37" t="s">
        <v>826</v>
      </c>
      <c r="AZ37" t="s">
        <v>748</v>
      </c>
      <c r="BF37" t="s">
        <v>747</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5"/>
      <c r="Y38" s="496"/>
      <c r="Z38" s="240"/>
      <c r="AA38" s="240"/>
      <c r="AB38" s="240"/>
      <c r="AC38" s="240"/>
      <c r="AH38" t="s">
        <v>197</v>
      </c>
      <c r="AR38" t="s">
        <v>183</v>
      </c>
      <c r="AX38" t="s">
        <v>197</v>
      </c>
      <c r="AZ38" t="s">
        <v>331</v>
      </c>
      <c r="BF38" t="s">
        <v>314</v>
      </c>
    </row>
    <row r="39" spans="5:58" ht="20.100000000000001" customHeight="1">
      <c r="E39" s="88" t="s">
        <v>669</v>
      </c>
      <c r="F39" s="320"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5"/>
      <c r="Y39" s="496"/>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5"/>
      <c r="Y40" s="496"/>
      <c r="Z40" s="240"/>
      <c r="AA40" s="240"/>
      <c r="AB40" s="240"/>
      <c r="AC40" s="240"/>
      <c r="AH40" t="s">
        <v>297</v>
      </c>
      <c r="AR40" t="s">
        <v>722</v>
      </c>
      <c r="AX40" t="s">
        <v>297</v>
      </c>
      <c r="AZ40" t="s">
        <v>752</v>
      </c>
      <c r="BF40" t="s">
        <v>750</v>
      </c>
    </row>
    <row r="41" spans="5:58" ht="20.100000000000001" customHeight="1">
      <c r="E41" s="466" t="s">
        <v>56</v>
      </c>
      <c r="F41" s="466"/>
      <c r="G41" s="466"/>
      <c r="H41" s="52">
        <f>+IFERROR(IF(COUNT(H30:H40),ROUND(SUM(H30:H40),0),""),"")</f>
        <v>1</v>
      </c>
      <c r="I41" s="52">
        <f t="shared" ref="I41:K41" si="11">+IFERROR(IF(COUNT(I30:I40),ROUND(SUM(I30:I40),0),""),"")</f>
        <v>3000</v>
      </c>
      <c r="J41" s="52" t="str">
        <f t="shared" si="11"/>
        <v/>
      </c>
      <c r="K41" s="52" t="str">
        <f t="shared" si="11"/>
        <v/>
      </c>
      <c r="L41" s="52">
        <f>+IFERROR(IF(COUNT(I41:K41),ROUND(SUM(I41:K41),0),""),"")</f>
        <v>3000</v>
      </c>
      <c r="M41" s="147">
        <f>+IFERROR(IF(COUNT(L41),ROUND(L41/'Shareholding Pattern'!$L$78*100,2),""),"")</f>
        <v>0</v>
      </c>
      <c r="N41" s="52">
        <f>+IFERROR(IF(COUNT(N30:N40),ROUND(SUM(N30:N40),0),""),"")</f>
        <v>3000</v>
      </c>
      <c r="O41" s="52" t="str">
        <f>+IFERROR(IF(COUNT(O30:O40),ROUND(SUM(O30:O40),0),""),"")</f>
        <v/>
      </c>
      <c r="P41" s="164">
        <f>+IFERROR(IF(COUNT(N41:O41),ROUND(SUM(N41:O41),0),""),"")</f>
        <v>3000</v>
      </c>
      <c r="Q41" s="154">
        <f>+IFERROR(IF(COUNT(P41),ROUND(P41/'Shareholding Pattern'!$P$79*100,2),""),"")</f>
        <v>0</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v>
      </c>
      <c r="V41" s="52" t="str">
        <f>+IFERROR(IF(COUNT(V30:V40),ROUND(SUM(V30:V40),0),""),"")</f>
        <v/>
      </c>
      <c r="W41" s="159" t="str">
        <f>+IFERROR(IF(COUNT(V41),ROUND(SUM(V41)/SUM(L41)*100,2),""),0)</f>
        <v/>
      </c>
      <c r="X41" s="497"/>
      <c r="Y41" s="498"/>
      <c r="Z41" s="52">
        <f>+IFERROR(IF(COUNT(Z30:Z40),ROUND(SUM(Z30:Z40),0),""),"")</f>
        <v>0</v>
      </c>
      <c r="AA41" s="52">
        <f t="shared" ref="AA41:AC41" si="12">+IFERROR(IF(COUNT(AA30:AA40),ROUND(SUM(AA30:AA40),0),""),"")</f>
        <v>0</v>
      </c>
      <c r="AB41" s="52">
        <f t="shared" si="12"/>
        <v>0</v>
      </c>
      <c r="AC41" s="52">
        <f t="shared" si="12"/>
        <v>0</v>
      </c>
      <c r="AR41" t="s">
        <v>804</v>
      </c>
    </row>
    <row r="42" spans="5:58" ht="20.100000000000001" customHeight="1">
      <c r="E42" s="86" t="s">
        <v>36</v>
      </c>
      <c r="F42" s="469" t="s">
        <v>655</v>
      </c>
      <c r="G42" s="470"/>
      <c r="H42" s="470"/>
      <c r="I42" s="470"/>
      <c r="J42" s="470"/>
      <c r="K42" s="470"/>
      <c r="L42" s="470"/>
      <c r="M42" s="470"/>
      <c r="N42" s="470"/>
      <c r="O42" s="470"/>
      <c r="P42" s="470"/>
      <c r="Q42" s="470"/>
      <c r="R42" s="470"/>
      <c r="S42" s="470"/>
      <c r="T42" s="470"/>
      <c r="U42" s="470"/>
      <c r="V42" s="470"/>
      <c r="W42" s="470"/>
      <c r="X42" s="470"/>
      <c r="Y42" s="470"/>
      <c r="Z42" s="470"/>
      <c r="AA42" s="470"/>
      <c r="AB42" s="470"/>
      <c r="AC42" s="471"/>
    </row>
    <row r="43" spans="5:58" ht="20.100000000000001" customHeight="1">
      <c r="E43" s="88" t="s">
        <v>26</v>
      </c>
      <c r="F43" s="321"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3"/>
      <c r="Y43" s="494"/>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5"/>
      <c r="Y44" s="496"/>
      <c r="Z44" s="240"/>
      <c r="AA44" s="240"/>
      <c r="AB44" s="240"/>
      <c r="AC44" s="240"/>
      <c r="AH44" t="s">
        <v>292</v>
      </c>
      <c r="AR44" t="s">
        <v>180</v>
      </c>
      <c r="AX44" t="s">
        <v>292</v>
      </c>
      <c r="AZ44" t="s">
        <v>208</v>
      </c>
      <c r="BF44" t="s">
        <v>311</v>
      </c>
    </row>
    <row r="45" spans="5:58" ht="20.100000000000001" customHeight="1">
      <c r="E45" s="88" t="s">
        <v>30</v>
      </c>
      <c r="F45" s="322"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5"/>
      <c r="Y45" s="496"/>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5"/>
      <c r="Y46" s="496"/>
      <c r="Z46" s="240"/>
      <c r="AA46" s="240"/>
      <c r="AB46" s="240"/>
      <c r="AC46" s="240"/>
      <c r="AH46" t="s">
        <v>293</v>
      </c>
      <c r="AR46" t="s">
        <v>725</v>
      </c>
      <c r="AX46" t="s">
        <v>293</v>
      </c>
      <c r="AZ46" t="s">
        <v>758</v>
      </c>
      <c r="BF46" t="s">
        <v>757</v>
      </c>
    </row>
    <row r="47" spans="5:58" ht="20.100000000000001" customHeight="1">
      <c r="E47" s="88" t="s">
        <v>42</v>
      </c>
      <c r="F47" s="323"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5"/>
      <c r="Y47" s="496"/>
      <c r="Z47" s="240"/>
      <c r="AA47" s="240"/>
      <c r="AB47" s="240"/>
      <c r="AC47" s="240"/>
      <c r="AH47" t="s">
        <v>693</v>
      </c>
      <c r="AR47" t="s">
        <v>726</v>
      </c>
      <c r="AX47" t="s">
        <v>693</v>
      </c>
      <c r="AZ47" t="s">
        <v>760</v>
      </c>
      <c r="BF47" t="s">
        <v>759</v>
      </c>
    </row>
    <row r="48" spans="5:58" ht="28.8">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5"/>
      <c r="Y48" s="496"/>
      <c r="Z48" s="240"/>
      <c r="AA48" s="240"/>
      <c r="AB48" s="240"/>
      <c r="AC48" s="240"/>
      <c r="AH48" t="s">
        <v>797</v>
      </c>
      <c r="AR48" t="s">
        <v>184</v>
      </c>
      <c r="AX48" t="s">
        <v>797</v>
      </c>
      <c r="AZ48" t="s">
        <v>762</v>
      </c>
      <c r="BF48" t="s">
        <v>761</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5"/>
      <c r="Y49" s="496"/>
      <c r="Z49" s="240"/>
      <c r="AA49" s="240"/>
      <c r="AB49" s="240"/>
      <c r="AC49" s="240"/>
      <c r="AH49" t="s">
        <v>827</v>
      </c>
      <c r="AR49" t="s">
        <v>727</v>
      </c>
      <c r="AX49" t="s">
        <v>827</v>
      </c>
      <c r="AZ49" t="s">
        <v>764</v>
      </c>
      <c r="BF49" t="s">
        <v>763</v>
      </c>
    </row>
    <row r="50" spans="5:58" ht="20.100000000000001" customHeight="1">
      <c r="E50" s="466" t="s">
        <v>60</v>
      </c>
      <c r="F50" s="466"/>
      <c r="G50" s="466"/>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7"/>
      <c r="Y50" s="498"/>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69" t="s">
        <v>658</v>
      </c>
      <c r="G51" s="470"/>
      <c r="H51" s="470"/>
      <c r="I51" s="470"/>
      <c r="J51" s="470"/>
      <c r="K51" s="470"/>
      <c r="L51" s="470"/>
      <c r="M51" s="470"/>
      <c r="N51" s="470"/>
      <c r="O51" s="470"/>
      <c r="P51" s="470"/>
      <c r="Q51" s="470"/>
      <c r="R51" s="470"/>
      <c r="S51" s="470"/>
      <c r="T51" s="470"/>
      <c r="U51" s="470"/>
      <c r="V51" s="470"/>
      <c r="W51" s="470"/>
      <c r="X51" s="470"/>
      <c r="Y51" s="470"/>
      <c r="Z51" s="470"/>
      <c r="AA51" s="470"/>
      <c r="AB51" s="470"/>
      <c r="AC51" s="471"/>
    </row>
    <row r="52" spans="5:58" ht="20.100000000000001" customHeight="1">
      <c r="E52" s="315" t="s">
        <v>26</v>
      </c>
      <c r="F52" s="338" t="s">
        <v>648</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3"/>
      <c r="Y52" s="494"/>
      <c r="Z52" s="240"/>
      <c r="AA52" s="240"/>
      <c r="AB52" s="240"/>
      <c r="AC52" s="240"/>
      <c r="AH52" t="s">
        <v>194</v>
      </c>
      <c r="AR52" t="s">
        <v>728</v>
      </c>
      <c r="AX52" t="s">
        <v>194</v>
      </c>
      <c r="AZ52" t="s">
        <v>766</v>
      </c>
      <c r="BF52" t="s">
        <v>765</v>
      </c>
    </row>
    <row r="53" spans="5:58" ht="20.100000000000001" customHeight="1">
      <c r="E53" s="316" t="s">
        <v>28</v>
      </c>
      <c r="F53" s="325" t="s">
        <v>659</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5"/>
      <c r="Y53" s="496"/>
      <c r="Z53" s="240"/>
      <c r="AA53" s="240"/>
      <c r="AB53" s="240"/>
      <c r="AC53" s="240"/>
      <c r="AH53" t="s">
        <v>828</v>
      </c>
      <c r="AR53" t="s">
        <v>729</v>
      </c>
      <c r="AX53" t="s">
        <v>828</v>
      </c>
      <c r="AZ53" t="s">
        <v>768</v>
      </c>
      <c r="BF53" t="s">
        <v>767</v>
      </c>
    </row>
    <row r="54" spans="5:58" ht="28.8">
      <c r="E54" s="317" t="s">
        <v>30</v>
      </c>
      <c r="F54" s="326" t="s">
        <v>660</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495"/>
      <c r="Y54" s="496"/>
      <c r="Z54" s="240"/>
      <c r="AA54" s="240"/>
      <c r="AB54" s="240"/>
      <c r="AC54" s="240"/>
      <c r="AH54" t="s">
        <v>829</v>
      </c>
      <c r="AR54" t="s">
        <v>730</v>
      </c>
      <c r="AX54" t="s">
        <v>829</v>
      </c>
      <c r="AZ54" t="s">
        <v>770</v>
      </c>
      <c r="BF54" t="s">
        <v>769</v>
      </c>
    </row>
    <row r="55" spans="5:58" ht="20.100000000000001" customHeight="1">
      <c r="E55" s="466" t="s">
        <v>65</v>
      </c>
      <c r="F55" s="466"/>
      <c r="G55" s="466"/>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5"/>
      <c r="Y55" s="496"/>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4"/>
      <c r="I56" s="284"/>
      <c r="J56" s="284"/>
      <c r="K56" s="138"/>
      <c r="L56" s="138"/>
      <c r="M56" s="139"/>
      <c r="N56" s="140"/>
      <c r="O56" s="140"/>
      <c r="P56" s="284"/>
      <c r="Q56" s="139"/>
      <c r="R56" s="284"/>
      <c r="S56" s="284"/>
      <c r="T56" s="284"/>
      <c r="U56" s="138"/>
      <c r="V56" s="140"/>
      <c r="W56" s="141"/>
      <c r="X56" s="495"/>
      <c r="Y56" s="496"/>
      <c r="Z56" s="333"/>
      <c r="AA56" s="123"/>
      <c r="AB56" s="123"/>
      <c r="AC56" s="289"/>
    </row>
    <row r="57" spans="5:58" ht="51.75" customHeight="1">
      <c r="E57" s="314" t="s">
        <v>26</v>
      </c>
      <c r="F57" s="312" t="s">
        <v>661</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5"/>
      <c r="Y57" s="496"/>
      <c r="Z57" s="240"/>
      <c r="AA57" s="240"/>
      <c r="AB57" s="240"/>
      <c r="AC57" s="240"/>
      <c r="AH57" t="s">
        <v>830</v>
      </c>
      <c r="AR57" t="s">
        <v>731</v>
      </c>
      <c r="AX57" t="s">
        <v>830</v>
      </c>
      <c r="AZ57" t="s">
        <v>772</v>
      </c>
      <c r="BF57" t="s">
        <v>771</v>
      </c>
    </row>
    <row r="58" spans="5:58" ht="51.75" customHeight="1">
      <c r="E58" s="314" t="s">
        <v>28</v>
      </c>
      <c r="F58" s="312" t="s">
        <v>662</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5"/>
      <c r="Y58" s="496"/>
      <c r="Z58" s="240"/>
      <c r="AA58" s="240"/>
      <c r="AB58" s="240"/>
      <c r="AC58" s="240"/>
      <c r="AH58" t="s">
        <v>831</v>
      </c>
      <c r="AR58" t="s">
        <v>732</v>
      </c>
      <c r="AX58" t="s">
        <v>831</v>
      </c>
      <c r="AZ58" t="s">
        <v>774</v>
      </c>
      <c r="BF58" t="s">
        <v>773</v>
      </c>
    </row>
    <row r="59" spans="5:58" ht="51.75" customHeight="1">
      <c r="E59" s="314" t="s">
        <v>30</v>
      </c>
      <c r="F59" s="312" t="s">
        <v>663</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5"/>
      <c r="Y59" s="496"/>
      <c r="Z59" s="240"/>
      <c r="AA59" s="240"/>
      <c r="AB59" s="240"/>
      <c r="AC59" s="240"/>
      <c r="AH59" t="s">
        <v>663</v>
      </c>
      <c r="AR59" t="s">
        <v>733</v>
      </c>
      <c r="AX59" t="s">
        <v>663</v>
      </c>
      <c r="AZ59" t="s">
        <v>776</v>
      </c>
      <c r="BF59" t="s">
        <v>775</v>
      </c>
    </row>
    <row r="60" spans="5:58" ht="51.75" customHeight="1">
      <c r="E60" s="314" t="s">
        <v>32</v>
      </c>
      <c r="F60" s="312" t="s">
        <v>664</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5"/>
      <c r="Y60" s="496"/>
      <c r="Z60" s="240"/>
      <c r="AA60" s="240"/>
      <c r="AB60" s="240"/>
      <c r="AC60" s="240"/>
      <c r="AH60" t="s">
        <v>832</v>
      </c>
      <c r="AR60" t="s">
        <v>734</v>
      </c>
      <c r="AX60" t="s">
        <v>832</v>
      </c>
      <c r="AZ60" t="s">
        <v>778</v>
      </c>
      <c r="BF60" t="s">
        <v>777</v>
      </c>
    </row>
    <row r="61" spans="5:58" ht="51.75" customHeight="1">
      <c r="E61" s="314" t="s">
        <v>42</v>
      </c>
      <c r="F61" s="312" t="s">
        <v>665</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5"/>
      <c r="Y61" s="496"/>
      <c r="Z61" s="240"/>
      <c r="AA61" s="240"/>
      <c r="AB61" s="240"/>
      <c r="AC61" s="240"/>
      <c r="AH61" t="s">
        <v>833</v>
      </c>
      <c r="AR61" t="s">
        <v>735</v>
      </c>
      <c r="AX61" t="s">
        <v>833</v>
      </c>
      <c r="AZ61" t="s">
        <v>780</v>
      </c>
      <c r="BF61" t="s">
        <v>779</v>
      </c>
    </row>
    <row r="62" spans="5:58" ht="51.75" customHeight="1">
      <c r="E62" s="314" t="s">
        <v>50</v>
      </c>
      <c r="F62" s="330" t="s">
        <v>666</v>
      </c>
      <c r="H62" s="240">
        <v>1</v>
      </c>
      <c r="I62" s="240">
        <v>3683914</v>
      </c>
      <c r="J62" s="240"/>
      <c r="K62" s="240"/>
      <c r="L62" s="183">
        <f t="shared" si="40"/>
        <v>3683914</v>
      </c>
      <c r="M62" s="339">
        <f>+IFERROR(IF(COUNT(L62),ROUND(L62/'Shareholding Pattern'!$L$78*100,2),""),"")</f>
        <v>3.41</v>
      </c>
      <c r="N62" s="240">
        <v>3683914</v>
      </c>
      <c r="O62" s="240"/>
      <c r="P62" s="183">
        <f t="shared" si="38"/>
        <v>3683914</v>
      </c>
      <c r="Q62" s="151">
        <f>+IFERROR(IF(COUNT(P62),ROUND(P62/'Shareholding Pattern'!$P$79*100,2),""),"")</f>
        <v>3.41</v>
      </c>
      <c r="R62" s="240"/>
      <c r="S62" s="240"/>
      <c r="T62" s="183" t="str">
        <f t="shared" si="41"/>
        <v/>
      </c>
      <c r="U62" s="180">
        <f>+IFERROR(IF(COUNT(L62,T62),ROUND(SUM(L62,T62)/SUM('Shareholding Pattern'!$L$78,'Shareholding Pattern'!$T$78)*100,2),""),"")</f>
        <v>3.41</v>
      </c>
      <c r="V62" s="240"/>
      <c r="W62" s="157" t="str">
        <f t="shared" si="39"/>
        <v/>
      </c>
      <c r="X62" s="495"/>
      <c r="Y62" s="496"/>
      <c r="Z62" s="240">
        <v>3683914</v>
      </c>
      <c r="AA62" s="240">
        <v>0</v>
      </c>
      <c r="AB62" s="240">
        <v>0</v>
      </c>
      <c r="AC62" s="240">
        <v>0</v>
      </c>
      <c r="AH62" t="s">
        <v>834</v>
      </c>
      <c r="AR62" t="s">
        <v>736</v>
      </c>
      <c r="AX62" t="s">
        <v>834</v>
      </c>
      <c r="AZ62" t="s">
        <v>782</v>
      </c>
      <c r="BF62" t="s">
        <v>781</v>
      </c>
    </row>
    <row r="63" spans="5:58" ht="51.75" customHeight="1">
      <c r="E63" s="314" t="s">
        <v>51</v>
      </c>
      <c r="F63" s="312" t="s">
        <v>649</v>
      </c>
      <c r="H63" s="240">
        <v>15227</v>
      </c>
      <c r="I63" s="240">
        <v>29104266</v>
      </c>
      <c r="J63" s="240"/>
      <c r="K63" s="240"/>
      <c r="L63" s="183">
        <f t="shared" si="40"/>
        <v>29104266</v>
      </c>
      <c r="M63" s="339">
        <f>+IFERROR(IF(COUNT(L63),ROUND(L63/'Shareholding Pattern'!$L$78*100,2),""),"")</f>
        <v>26.96</v>
      </c>
      <c r="N63" s="240">
        <v>29104266</v>
      </c>
      <c r="O63" s="240"/>
      <c r="P63" s="183">
        <f t="shared" si="38"/>
        <v>29104266</v>
      </c>
      <c r="Q63" s="151">
        <f>+IFERROR(IF(COUNT(P63),ROUND(P63/'Shareholding Pattern'!$P$79*100,2),""),"")</f>
        <v>26.96</v>
      </c>
      <c r="R63" s="240"/>
      <c r="S63" s="240"/>
      <c r="T63" s="183" t="str">
        <f t="shared" si="41"/>
        <v/>
      </c>
      <c r="U63" s="180">
        <f>+IFERROR(IF(COUNT(L63,T63),ROUND(SUM(L63,T63)/SUM('Shareholding Pattern'!$L$78,'Shareholding Pattern'!$T$78)*100,2),""),"")</f>
        <v>26.96</v>
      </c>
      <c r="V63" s="240"/>
      <c r="W63" s="157" t="str">
        <f t="shared" si="39"/>
        <v/>
      </c>
      <c r="X63" s="495"/>
      <c r="Y63" s="496"/>
      <c r="Z63" s="240">
        <v>22547216</v>
      </c>
      <c r="AA63" s="240">
        <v>0</v>
      </c>
      <c r="AB63" s="240">
        <v>0</v>
      </c>
      <c r="AC63" s="240">
        <v>0</v>
      </c>
      <c r="AH63" t="s">
        <v>195</v>
      </c>
      <c r="AR63" t="s">
        <v>737</v>
      </c>
      <c r="AX63" t="s">
        <v>195</v>
      </c>
      <c r="AZ63" t="s">
        <v>784</v>
      </c>
      <c r="BF63" t="s">
        <v>783</v>
      </c>
    </row>
    <row r="64" spans="5:58" ht="43.5" customHeight="1">
      <c r="E64" s="314" t="s">
        <v>53</v>
      </c>
      <c r="F64" s="199" t="s">
        <v>650</v>
      </c>
      <c r="H64" s="240">
        <v>14</v>
      </c>
      <c r="I64" s="240">
        <v>7307615</v>
      </c>
      <c r="J64" s="240"/>
      <c r="K64" s="240"/>
      <c r="L64" s="183">
        <f t="shared" si="40"/>
        <v>7307615</v>
      </c>
      <c r="M64" s="339">
        <f>+IFERROR(IF(COUNT(L64),ROUND(L64/'Shareholding Pattern'!$L$78*100,2),""),"")</f>
        <v>6.77</v>
      </c>
      <c r="N64" s="240">
        <v>7307615</v>
      </c>
      <c r="O64" s="240"/>
      <c r="P64" s="183">
        <f t="shared" si="38"/>
        <v>7307615</v>
      </c>
      <c r="Q64" s="151">
        <f>+IFERROR(IF(COUNT(P64),ROUND(P64/'Shareholding Pattern'!$P$79*100,2),""),"")</f>
        <v>6.77</v>
      </c>
      <c r="R64" s="240"/>
      <c r="S64" s="240"/>
      <c r="T64" s="183" t="str">
        <f t="shared" si="41"/>
        <v/>
      </c>
      <c r="U64" s="180">
        <f>+IFERROR(IF(COUNT(L64,T64),ROUND(SUM(L64,T64)/SUM('Shareholding Pattern'!$L$78,'Shareholding Pattern'!$T$78)*100,2),""),"")</f>
        <v>6.77</v>
      </c>
      <c r="V64" s="240"/>
      <c r="W64" s="157" t="str">
        <f t="shared" si="39"/>
        <v/>
      </c>
      <c r="X64" s="495"/>
      <c r="Y64" s="496"/>
      <c r="Z64" s="240">
        <v>7307615</v>
      </c>
      <c r="AA64" s="240">
        <v>0</v>
      </c>
      <c r="AB64" s="240">
        <v>0</v>
      </c>
      <c r="AC64" s="240">
        <v>0</v>
      </c>
      <c r="AH64" t="s">
        <v>196</v>
      </c>
      <c r="AR64" t="s">
        <v>738</v>
      </c>
      <c r="AX64" t="s">
        <v>196</v>
      </c>
      <c r="AZ64" t="s">
        <v>786</v>
      </c>
      <c r="BF64" t="s">
        <v>785</v>
      </c>
    </row>
    <row r="65" spans="5:58" ht="43.5" customHeight="1">
      <c r="E65" s="314" t="s">
        <v>55</v>
      </c>
      <c r="F65" s="199" t="s">
        <v>667</v>
      </c>
      <c r="H65" s="240">
        <v>114</v>
      </c>
      <c r="I65" s="240">
        <v>397295</v>
      </c>
      <c r="J65" s="240"/>
      <c r="K65" s="240"/>
      <c r="L65" s="183">
        <f t="shared" si="40"/>
        <v>397295</v>
      </c>
      <c r="M65" s="339">
        <f>+IFERROR(IF(COUNT(L65),ROUND(L65/'Shareholding Pattern'!$L$78*100,2),""),"")</f>
        <v>0.37</v>
      </c>
      <c r="N65" s="240">
        <v>397295</v>
      </c>
      <c r="O65" s="240"/>
      <c r="P65" s="183">
        <f t="shared" si="38"/>
        <v>397295</v>
      </c>
      <c r="Q65" s="151">
        <f>+IFERROR(IF(COUNT(P65),ROUND(P65/'Shareholding Pattern'!$P$79*100,2),""),"")</f>
        <v>0.37</v>
      </c>
      <c r="R65" s="240"/>
      <c r="S65" s="240"/>
      <c r="T65" s="183" t="str">
        <f t="shared" si="41"/>
        <v/>
      </c>
      <c r="U65" s="180">
        <f>+IFERROR(IF(COUNT(L65,T65),ROUND(SUM(L65,T65)/SUM('Shareholding Pattern'!$L$78,'Shareholding Pattern'!$T$78)*100,2),""),"")</f>
        <v>0.37</v>
      </c>
      <c r="V65" s="240"/>
      <c r="W65" s="157" t="str">
        <f t="shared" si="39"/>
        <v/>
      </c>
      <c r="X65" s="495"/>
      <c r="Y65" s="496"/>
      <c r="Z65" s="240">
        <v>394295</v>
      </c>
      <c r="AA65" s="240">
        <v>0</v>
      </c>
      <c r="AB65" s="240">
        <v>0</v>
      </c>
      <c r="AC65" s="240">
        <v>0</v>
      </c>
      <c r="AH65" t="s">
        <v>667</v>
      </c>
      <c r="AR65" t="s">
        <v>739</v>
      </c>
      <c r="AX65" t="s">
        <v>667</v>
      </c>
      <c r="AZ65" t="s">
        <v>788</v>
      </c>
      <c r="BF65" t="s">
        <v>787</v>
      </c>
    </row>
    <row r="66" spans="5:58" ht="43.5" customHeight="1">
      <c r="E66" s="314" t="s">
        <v>669</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5"/>
      <c r="Y66" s="496"/>
      <c r="Z66" s="240"/>
      <c r="AA66" s="240"/>
      <c r="AB66" s="240"/>
      <c r="AC66" s="240"/>
      <c r="AH66" t="s">
        <v>464</v>
      </c>
      <c r="AR66" t="s">
        <v>740</v>
      </c>
      <c r="AX66" t="s">
        <v>464</v>
      </c>
      <c r="AZ66" t="s">
        <v>790</v>
      </c>
      <c r="BF66" t="s">
        <v>789</v>
      </c>
    </row>
    <row r="67" spans="5:58" ht="43.5" customHeight="1">
      <c r="E67" s="314" t="s">
        <v>670</v>
      </c>
      <c r="F67" s="199" t="s">
        <v>668</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5"/>
      <c r="Y67" s="496"/>
      <c r="Z67" s="240"/>
      <c r="AA67" s="240"/>
      <c r="AB67" s="240"/>
      <c r="AC67" s="240"/>
      <c r="AH67" t="s">
        <v>668</v>
      </c>
      <c r="AR67" t="s">
        <v>741</v>
      </c>
      <c r="AX67" t="s">
        <v>668</v>
      </c>
      <c r="AZ67" t="s">
        <v>792</v>
      </c>
      <c r="BF67" t="s">
        <v>791</v>
      </c>
    </row>
    <row r="68" spans="5:58" ht="39" customHeight="1">
      <c r="E68" s="314" t="s">
        <v>673</v>
      </c>
      <c r="F68" s="199" t="s">
        <v>440</v>
      </c>
      <c r="H68" s="240">
        <v>44</v>
      </c>
      <c r="I68" s="240">
        <v>3186105</v>
      </c>
      <c r="J68" s="240"/>
      <c r="K68" s="240"/>
      <c r="L68" s="183">
        <f t="shared" si="40"/>
        <v>3186105</v>
      </c>
      <c r="M68" s="339">
        <f>+IFERROR(IF(COUNT(L68),ROUND(L68/'Shareholding Pattern'!$L$78*100,2),""),"")</f>
        <v>2.95</v>
      </c>
      <c r="N68" s="240">
        <v>3186105</v>
      </c>
      <c r="O68" s="240"/>
      <c r="P68" s="183">
        <f t="shared" si="38"/>
        <v>3186105</v>
      </c>
      <c r="Q68" s="151">
        <f>+IFERROR(IF(COUNT(P68),ROUND(P68/'Shareholding Pattern'!$P$79*100,2),""),"")</f>
        <v>2.95</v>
      </c>
      <c r="R68" s="240"/>
      <c r="S68" s="240"/>
      <c r="T68" s="183" t="str">
        <f t="shared" si="41"/>
        <v/>
      </c>
      <c r="U68" s="180">
        <f>+IFERROR(IF(COUNT(L68,T68),ROUND(SUM(L68,T68)/SUM('Shareholding Pattern'!$L$78,'Shareholding Pattern'!$T$78)*100,2),""),"")</f>
        <v>2.95</v>
      </c>
      <c r="V68" s="240"/>
      <c r="W68" s="157" t="str">
        <f t="shared" si="39"/>
        <v/>
      </c>
      <c r="X68" s="495"/>
      <c r="Y68" s="496"/>
      <c r="Z68" s="240">
        <v>384105</v>
      </c>
      <c r="AA68" s="240">
        <v>0</v>
      </c>
      <c r="AB68" s="240">
        <v>0</v>
      </c>
      <c r="AC68" s="240">
        <v>0</v>
      </c>
      <c r="AH68" t="s">
        <v>440</v>
      </c>
      <c r="AR68" t="s">
        <v>742</v>
      </c>
      <c r="AX68" t="s">
        <v>440</v>
      </c>
      <c r="AZ68" t="s">
        <v>794</v>
      </c>
      <c r="BF68" t="s">
        <v>793</v>
      </c>
    </row>
    <row r="69" spans="5:58" ht="20.100000000000001" customHeight="1">
      <c r="E69" s="314" t="s">
        <v>674</v>
      </c>
      <c r="F69" s="200" t="s">
        <v>33</v>
      </c>
      <c r="H69" s="240">
        <v>168</v>
      </c>
      <c r="I69" s="240">
        <v>1213442</v>
      </c>
      <c r="J69" s="240"/>
      <c r="K69" s="240"/>
      <c r="L69" s="183">
        <f t="shared" si="40"/>
        <v>1213442</v>
      </c>
      <c r="M69" s="339">
        <f>+IFERROR(IF(COUNT(L69),ROUND(L69/'Shareholding Pattern'!$L$78*100,2),""),"")</f>
        <v>1.1200000000000001</v>
      </c>
      <c r="N69" s="240">
        <v>1213442</v>
      </c>
      <c r="O69" s="240"/>
      <c r="P69" s="183">
        <f t="shared" si="38"/>
        <v>1213442</v>
      </c>
      <c r="Q69" s="151">
        <f>+IFERROR(IF(COUNT(P69),ROUND(P69/'Shareholding Pattern'!$P$79*100,2),""),"")</f>
        <v>1.1200000000000001</v>
      </c>
      <c r="R69" s="240"/>
      <c r="S69" s="240"/>
      <c r="T69" s="183" t="str">
        <f t="shared" si="41"/>
        <v/>
      </c>
      <c r="U69" s="180">
        <f>+IFERROR(IF(COUNT(L69,T69),ROUND(SUM(L69,T69)/SUM('Shareholding Pattern'!$L$78,'Shareholding Pattern'!$T$78)*100,2),""),"")</f>
        <v>1.1200000000000001</v>
      </c>
      <c r="V69" s="240"/>
      <c r="W69" s="157" t="str">
        <f t="shared" si="39"/>
        <v/>
      </c>
      <c r="X69" s="495"/>
      <c r="Y69" s="496"/>
      <c r="Z69" s="240">
        <v>1213442</v>
      </c>
      <c r="AA69" s="240">
        <v>0</v>
      </c>
      <c r="AB69" s="240">
        <v>0</v>
      </c>
      <c r="AC69" s="240">
        <v>0</v>
      </c>
      <c r="AH69" t="s">
        <v>799</v>
      </c>
      <c r="AR69" t="s">
        <v>185</v>
      </c>
      <c r="AX69" t="s">
        <v>799</v>
      </c>
      <c r="AZ69" t="s">
        <v>796</v>
      </c>
      <c r="BF69" t="s">
        <v>795</v>
      </c>
    </row>
    <row r="70" spans="5:58" ht="20.100000000000001" customHeight="1">
      <c r="E70" s="466" t="s">
        <v>675</v>
      </c>
      <c r="F70" s="466"/>
      <c r="G70" s="466"/>
      <c r="H70" s="52">
        <f>+IFERROR(IF(COUNT(H57:H69),ROUND(SUM(H57:H69),0),""),"")</f>
        <v>15568</v>
      </c>
      <c r="I70" s="52">
        <f>+IFERROR(IF(COUNT(I57:I69),ROUND(SUM(I57:I69),0),""),"")</f>
        <v>44892637</v>
      </c>
      <c r="J70" s="52" t="str">
        <f>+IFERROR(IF(COUNT(J57:J69),ROUND(SUM(J57:J69),0),""),"")</f>
        <v/>
      </c>
      <c r="K70" s="4" t="str">
        <f>+IFERROR(IF(COUNT(K57:K69),ROUND(SUM(K57:K69),0),""),"")</f>
        <v/>
      </c>
      <c r="L70" s="164">
        <f t="shared" ref="L70:L71" si="42">+IFERROR(IF(COUNT(I70:K70),ROUND(SUM(I70:K70),0),""),"")</f>
        <v>44892637</v>
      </c>
      <c r="M70" s="148">
        <f>+IFERROR(IF(COUNT(L70),ROUND(L70/'Shareholding Pattern'!$L$78*100,2),""),"")</f>
        <v>41.58</v>
      </c>
      <c r="N70" s="119">
        <f>+IFERROR(IF(COUNT(N57:N69),ROUND(SUM(N57:N69),0),""),"")</f>
        <v>44892637</v>
      </c>
      <c r="O70" s="119" t="str">
        <f>+IFERROR(IF(COUNT(O57:O69),ROUND(SUM(O57:O69),0),""),"")</f>
        <v/>
      </c>
      <c r="P70" s="164">
        <f t="shared" ref="P70" si="43">+IFERROR(IF(COUNT(N70:O70),ROUND(SUM(N70:O70),0),""),"")</f>
        <v>44892637</v>
      </c>
      <c r="Q70" s="152">
        <f>+IFERROR(IF(COUNT(P70),ROUND(P70/'Shareholding Pattern'!$P$79*100,2),""),"")</f>
        <v>41.58</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41.58</v>
      </c>
      <c r="V70" s="119" t="str">
        <f>+IFERROR(IF(COUNT(V57:V69),ROUND(SUM(V57:V69),0),""),"")</f>
        <v/>
      </c>
      <c r="W70" s="158" t="str">
        <f t="shared" si="39"/>
        <v/>
      </c>
      <c r="X70" s="495"/>
      <c r="Y70" s="496"/>
      <c r="Z70" s="52">
        <f>+IFERROR(IF(COUNT(Z57:Z69),ROUND(SUM(Z57:Z69),0),""),"")</f>
        <v>35530587</v>
      </c>
      <c r="AA70" s="52">
        <f t="shared" ref="AA70:AC70" si="45">+IFERROR(IF(COUNT(AA57:AA69),ROUND(SUM(AA57:AA69),0),""),"")</f>
        <v>0</v>
      </c>
      <c r="AB70" s="52">
        <f t="shared" si="45"/>
        <v>0</v>
      </c>
      <c r="AC70" s="52">
        <f t="shared" si="45"/>
        <v>0</v>
      </c>
      <c r="AR70" t="s">
        <v>186</v>
      </c>
    </row>
    <row r="71" spans="5:58" ht="20.100000000000001" customHeight="1">
      <c r="E71" s="467" t="s">
        <v>676</v>
      </c>
      <c r="F71" s="467"/>
      <c r="G71" s="467"/>
      <c r="H71" s="52">
        <f>+IFERROR(IF(COUNT(H41,H50,H55,H70),ROUND(SUM(H41,H50,H55,H70),0),""),"")</f>
        <v>15569</v>
      </c>
      <c r="I71" s="52">
        <f t="shared" ref="I71:K71" si="46">+IFERROR(IF(COUNT(I41,I50,I55,I70),ROUND(SUM(I41,I50,I55,I70),0),""),"")</f>
        <v>44895637</v>
      </c>
      <c r="J71" s="52" t="str">
        <f t="shared" si="46"/>
        <v/>
      </c>
      <c r="K71" s="52" t="str">
        <f t="shared" si="46"/>
        <v/>
      </c>
      <c r="L71" s="164">
        <f t="shared" si="42"/>
        <v>44895637</v>
      </c>
      <c r="M71" s="148">
        <f>+IFERROR(IF(COUNT(L71),ROUND(L71/'Shareholding Pattern'!$L$78*100,2),""),"")</f>
        <v>41.58</v>
      </c>
      <c r="N71" s="52">
        <f t="shared" ref="N71" si="47">+IFERROR(IF(COUNT(N41,N50,N55,N70),ROUND(SUM(N41,N50,N55,N70),0),""),"")</f>
        <v>44895637</v>
      </c>
      <c r="O71" s="52" t="str">
        <f t="shared" ref="O71:P71" si="48">+IFERROR(IF(COUNT(O41,O50,O55,O70),ROUND(SUM(O41,O50,O55,O70),0),""),"")</f>
        <v/>
      </c>
      <c r="P71" s="52">
        <f t="shared" si="48"/>
        <v>44895637</v>
      </c>
      <c r="Q71" s="152">
        <f>+IFERROR(IF(COUNT(P71),ROUND(P71/'Shareholding Pattern'!$P$79*100,2),""),"")</f>
        <v>41.58</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41.58</v>
      </c>
      <c r="V71" s="52" t="str">
        <f t="shared" ref="V71" si="52">+IFERROR(IF(COUNT(V41,V50,V55,V70),ROUND(SUM(V41,V50,V55,V70),0),""),"")</f>
        <v/>
      </c>
      <c r="W71" s="158" t="str">
        <f t="shared" si="39"/>
        <v/>
      </c>
      <c r="X71" s="497"/>
      <c r="Y71" s="498"/>
      <c r="Z71" s="52">
        <f t="shared" ref="Z71" si="53">+IFERROR(IF(COUNT(Z41,Z50,Z55,Z70),ROUND(SUM(Z41,Z50,Z55,Z70),0),""),"")</f>
        <v>35530587</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472" t="s">
        <v>58</v>
      </c>
      <c r="G74" s="473"/>
      <c r="H74" s="473"/>
      <c r="I74" s="473"/>
      <c r="J74" s="473"/>
      <c r="K74" s="473"/>
      <c r="L74" s="473"/>
      <c r="M74" s="473"/>
      <c r="N74" s="473"/>
      <c r="O74" s="473"/>
      <c r="P74" s="473"/>
      <c r="Q74" s="473"/>
      <c r="R74" s="473"/>
      <c r="S74" s="473"/>
      <c r="T74" s="473"/>
      <c r="U74" s="473"/>
      <c r="V74" s="473"/>
      <c r="W74" s="473"/>
      <c r="X74" s="473"/>
      <c r="Y74" s="473"/>
      <c r="Z74" s="473"/>
      <c r="AA74" s="473"/>
      <c r="AB74" s="473"/>
      <c r="AC74" s="474"/>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2"/>
      <c r="Y75" s="503"/>
      <c r="Z75" s="240"/>
      <c r="AA75" s="477"/>
      <c r="AB75" s="478"/>
      <c r="AC75" s="479"/>
      <c r="AH75" t="s">
        <v>298</v>
      </c>
      <c r="AR75" t="s">
        <v>188</v>
      </c>
      <c r="AX75" t="s">
        <v>298</v>
      </c>
      <c r="AZ75" t="s">
        <v>333</v>
      </c>
      <c r="BF75" t="s">
        <v>322</v>
      </c>
    </row>
    <row r="76" spans="5:58" ht="46.5" customHeight="1">
      <c r="E76" s="97" t="s">
        <v>59</v>
      </c>
      <c r="F76" s="364"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4"/>
      <c r="Y76" s="505"/>
      <c r="Z76" s="240"/>
      <c r="AA76" s="477"/>
      <c r="AB76" s="478"/>
      <c r="AC76" s="479"/>
      <c r="AH76" t="s">
        <v>198</v>
      </c>
      <c r="AR76" t="s">
        <v>189</v>
      </c>
      <c r="AX76" t="s">
        <v>198</v>
      </c>
      <c r="AZ76" t="s">
        <v>835</v>
      </c>
      <c r="BF76" t="s">
        <v>836</v>
      </c>
    </row>
    <row r="77" spans="5:58" ht="31.5" customHeight="1">
      <c r="E77" s="468" t="s">
        <v>67</v>
      </c>
      <c r="F77" s="468"/>
      <c r="G77" s="46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4"/>
      <c r="Y77" s="505"/>
      <c r="Z77" s="127" t="str">
        <f t="shared" si="58"/>
        <v/>
      </c>
      <c r="AA77" s="480"/>
      <c r="AB77" s="481"/>
      <c r="AC77" s="482"/>
      <c r="AR77" t="s">
        <v>190</v>
      </c>
    </row>
    <row r="78" spans="5:58" ht="26.25" customHeight="1">
      <c r="E78" s="488" t="s">
        <v>68</v>
      </c>
      <c r="F78" s="488"/>
      <c r="G78" s="488"/>
      <c r="H78" s="127">
        <f>+IFERROR(IF(COUNT(H26,H71,H76),ROUND(SUM(H26,H71,H76),0),""),"")</f>
        <v>15579</v>
      </c>
      <c r="I78" s="127">
        <f>+IFERROR(IF(COUNT(I26,I71,I76),ROUND(SUM(I26,I71,I76),0),""),"")</f>
        <v>107973360</v>
      </c>
      <c r="J78" s="127" t="str">
        <f>+IFERROR(IF(COUNT(J26,J71,J76),ROUND(SUM(J26,J71,J76),0),""),"")</f>
        <v/>
      </c>
      <c r="K78" s="127" t="str">
        <f>+IFERROR(IF(COUNT(K26,K71,K76),ROUND(SUM(K26,K71,K76),0),""),"")</f>
        <v/>
      </c>
      <c r="L78" s="127">
        <f>+IFERROR(IF(COUNT(L26,L71,L76),ROUND(SUM(L26,L71,L76),0),""),"")</f>
        <v>107973360</v>
      </c>
      <c r="M78" s="150">
        <f>+IFERROR(IF(COUNT(L78),ROUND(L78/'Shareholding Pattern'!$L$78*100,2),""),0)</f>
        <v>100</v>
      </c>
      <c r="N78" s="131">
        <f>+IFERROR(IF(COUNT(N26,N71,N76),ROUND(SUM(N26,N71,N76),0),""),"")</f>
        <v>107973360</v>
      </c>
      <c r="O78" s="131" t="str">
        <f>+IFERROR(IF(COUNT(O26,O71,O76),ROUND(SUM(O26,O71,O76),0),""),"")</f>
        <v/>
      </c>
      <c r="P78" s="127">
        <f>+IFERROR(IF(COUNT(P26,P71,P76),ROUND(SUM(P26,P71,P76),0),""),"")</f>
        <v>107973360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6"/>
      <c r="Y78" s="507"/>
      <c r="Z78" s="127">
        <f>+IFERROR(IF(COUNT(Z26,Z71,Z76),ROUND(SUM(Z26,Z71,Z76),0),""),"")</f>
        <v>98608310</v>
      </c>
      <c r="AA78" s="127">
        <f t="shared" ref="AA78:AC78" si="59">+IFERROR(IF(COUNT(AA26,AA71,AA76),ROUND(SUM(AA26,AA71,AA76),0),""),"")</f>
        <v>0</v>
      </c>
      <c r="AB78" s="127">
        <f t="shared" si="59"/>
        <v>0</v>
      </c>
      <c r="AC78" s="127">
        <f t="shared" si="59"/>
        <v>0</v>
      </c>
    </row>
    <row r="79" spans="5:58" ht="22.5" customHeight="1">
      <c r="E79" s="488" t="s">
        <v>69</v>
      </c>
      <c r="F79" s="488"/>
      <c r="G79" s="488"/>
      <c r="H79" s="127">
        <f>+IFERROR(IF(COUNT(H26,H71,H77),ROUND(SUM(H26,H71,H77),0),""),"")</f>
        <v>15579</v>
      </c>
      <c r="I79" s="127">
        <f>+IFERROR(IF(COUNT(I26,I71,I77),ROUND(SUM(I26,I71,I77),0),""),"")</f>
        <v>107973360</v>
      </c>
      <c r="J79" s="127" t="str">
        <f>+IFERROR(IF(COUNT(J26,J71,J77),ROUND(SUM(J26,J71,J77),0),""),"")</f>
        <v/>
      </c>
      <c r="K79" s="127" t="str">
        <f>+IFERROR(IF(COUNT(K26,K71,K77),ROUND(SUM(K26,K71,K77),0),""),"")</f>
        <v/>
      </c>
      <c r="L79" s="127">
        <f>+IFERROR(IF(COUNT(L26,L71,L77),ROUND(SUM(L26,L71,L77),0),""),"")</f>
        <v>107973360</v>
      </c>
      <c r="M79" s="236">
        <f>+IFERROR(IF(COUNT(L78),ROUND(L78/'Shareholding Pattern'!$L$78*100,2),""),"")</f>
        <v>100</v>
      </c>
      <c r="N79" s="131">
        <f>+IFERROR(IF(COUNT(N26,N71,N77),ROUND(SUM(N26,N71,N77),0),""),"")</f>
        <v>107973360</v>
      </c>
      <c r="O79" s="131" t="str">
        <f>+IFERROR(IF(COUNT(O26,O71,O77),ROUND(SUM(O26,O71,O77),0),""),"")</f>
        <v/>
      </c>
      <c r="P79" s="127">
        <f>+IFERROR(IF(COUNT(P26,P71,P77),ROUND(SUM(P26,P71,P77),0),""),"")</f>
        <v>107973360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f>+IFERROR(IF(COUNT(X26,X71,X77),ROUND(SUM(X26,X71,X77),0),""),"")</f>
        <v>32248406</v>
      </c>
      <c r="Y79" s="157">
        <f>+IFERROR(IF(COUNT(X79),ROUND(SUM(X79)/SUM(L79)*100,2),""),0)</f>
        <v>29.87</v>
      </c>
      <c r="Z79" s="127">
        <f>+IFERROR(IF(COUNT(Z26,Z71,Z77),ROUND(SUM(Z26,Z71,Z77),0),""),"")</f>
        <v>98608310</v>
      </c>
      <c r="AA79" s="127">
        <f t="shared" ref="AA79:AC79" si="60">+IFERROR(IF(COUNT(AA26,AA71,AA77),ROUND(SUM(AA26,AA71,AA77),0),""),"")</f>
        <v>0</v>
      </c>
      <c r="AB79" s="127">
        <f t="shared" si="60"/>
        <v>0</v>
      </c>
      <c r="AC79" s="127">
        <f t="shared" si="60"/>
        <v>0</v>
      </c>
      <c r="AR79" t="s">
        <v>191</v>
      </c>
    </row>
    <row r="80" spans="5:58" ht="35.1" customHeight="1">
      <c r="E80" s="463" t="s">
        <v>165</v>
      </c>
      <c r="F80" s="464"/>
      <c r="G80" s="464"/>
      <c r="H80" s="464"/>
      <c r="I80" s="464"/>
      <c r="J80" s="464"/>
      <c r="K80" s="464"/>
      <c r="L80" s="464"/>
      <c r="M80" s="465"/>
      <c r="N80" s="461"/>
      <c r="O80" s="462"/>
      <c r="P80" s="288"/>
      <c r="Q80" s="210"/>
      <c r="R80" s="286"/>
      <c r="S80" s="286"/>
      <c r="T80" s="286"/>
      <c r="U80" s="210"/>
      <c r="V80" s="210"/>
      <c r="W80" s="210"/>
      <c r="X80" s="475"/>
      <c r="Y80" s="475"/>
      <c r="Z80" s="475"/>
      <c r="AA80" s="475"/>
      <c r="AB80" s="475"/>
      <c r="AC80" s="476"/>
    </row>
    <row r="81" spans="5:29" ht="35.1" customHeight="1">
      <c r="E81" s="463" t="s">
        <v>529</v>
      </c>
      <c r="F81" s="464"/>
      <c r="G81" s="464"/>
      <c r="H81" s="464"/>
      <c r="I81" s="464"/>
      <c r="J81" s="464"/>
      <c r="K81" s="464"/>
      <c r="L81" s="464"/>
      <c r="M81" s="465"/>
      <c r="N81" s="492"/>
      <c r="O81" s="462"/>
      <c r="P81" s="288"/>
      <c r="Q81" s="210"/>
      <c r="R81" s="286"/>
      <c r="S81" s="286"/>
      <c r="T81" s="286"/>
      <c r="U81" s="210"/>
      <c r="V81" s="210"/>
      <c r="W81" s="210"/>
      <c r="X81" s="475"/>
      <c r="Y81" s="475"/>
      <c r="Z81" s="475"/>
      <c r="AA81" s="475"/>
      <c r="AB81" s="475"/>
      <c r="AC81" s="476"/>
    </row>
    <row r="82" spans="5:29" ht="35.1" customHeight="1">
      <c r="E82" s="463" t="s">
        <v>530</v>
      </c>
      <c r="F82" s="464"/>
      <c r="G82" s="464"/>
      <c r="H82" s="464"/>
      <c r="I82" s="464"/>
      <c r="J82" s="464"/>
      <c r="K82" s="464"/>
      <c r="L82" s="464"/>
      <c r="M82" s="465"/>
      <c r="N82" s="492"/>
      <c r="O82" s="462"/>
      <c r="P82" s="288"/>
      <c r="Q82" s="210"/>
      <c r="R82" s="286"/>
      <c r="S82" s="286"/>
      <c r="T82" s="286"/>
      <c r="U82" s="210"/>
      <c r="V82" s="210"/>
      <c r="W82" s="210"/>
      <c r="X82" s="475"/>
      <c r="Y82" s="475"/>
      <c r="Z82" s="475"/>
      <c r="AA82" s="475"/>
      <c r="AB82" s="475"/>
      <c r="AC82" s="476"/>
    </row>
    <row r="83" spans="5:29" ht="35.1" customHeight="1">
      <c r="E83" s="463" t="s">
        <v>531</v>
      </c>
      <c r="F83" s="464"/>
      <c r="G83" s="464"/>
      <c r="H83" s="464"/>
      <c r="I83" s="464"/>
      <c r="J83" s="464"/>
      <c r="K83" s="464"/>
      <c r="L83" s="464"/>
      <c r="M83" s="465"/>
      <c r="N83" s="461"/>
      <c r="O83" s="462"/>
      <c r="P83" s="288"/>
      <c r="Q83" s="210"/>
      <c r="R83" s="286"/>
      <c r="S83" s="286"/>
      <c r="T83" s="286"/>
      <c r="U83" s="210"/>
      <c r="V83" s="210"/>
      <c r="W83" s="210"/>
      <c r="X83" s="475"/>
      <c r="Y83" s="475"/>
      <c r="Z83" s="475"/>
      <c r="AA83" s="475"/>
      <c r="AB83" s="475"/>
      <c r="AC83" s="476"/>
    </row>
  </sheetData>
  <sheetProtection algorithmName="SHA-512" hashValue="D0PawR81FrUOf6v2hhLSiTe8m2n8SHmBUMFd3AQ2Rp/s3QFu1iwhm5b09eLn4OD3SIrrwGsjM5ANYGDcTNfESw==" saltValue="kbqGJrDFRA9czwWXgeKilw=="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E15" activePane="bottomRight" state="frozen"/>
      <selection activeCell="A7" sqref="A7"/>
      <selection pane="topRight" activeCell="D7" sqref="D7"/>
      <selection pane="bottomLeft" activeCell="A15" sqref="A15"/>
      <selection pane="bottomRight" activeCell="G17" sqref="G17"/>
    </sheetView>
  </sheetViews>
  <sheetFormatPr defaultColWidth="0" defaultRowHeight="14.4"/>
  <cols>
    <col min="1" max="1" width="2.33203125" customWidth="1"/>
    <col min="2" max="2" width="2.109375" customWidth="1"/>
    <col min="3" max="3" width="2" customWidth="1"/>
    <col min="4" max="4" width="7.109375" customWidth="1"/>
    <col min="5" max="5" width="42.88671875" customWidth="1"/>
    <col min="6" max="6" width="46.5546875" customWidth="1"/>
    <col min="7" max="7" width="40"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1.88671875" customWidth="1"/>
    <col min="32" max="16383" width="2.5546875" hidden="1"/>
    <col min="16384" max="16384" width="1.88671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168</v>
      </c>
      <c r="J3">
        <f ca="1">+IFERROR(IF(COUNT(J13:J16),ROUND(SUMIF($F$13:J16,"Category",J13:J16),0),""),"")</f>
        <v>1213442</v>
      </c>
      <c r="K3" t="str">
        <f>+IFERROR(IF(COUNT(K13:K16),ROUND(SUMIF($F$13:K16,"Category",K13:K16),0),""),"")</f>
        <v/>
      </c>
      <c r="L3" t="str">
        <f>+IFERROR(IF(COUNT(L13:L16),ROUND(SUMIF($F$13:L16,"Category",L13:L16),0),""),"")</f>
        <v/>
      </c>
      <c r="M3">
        <f ca="1">+IFERROR(IF(COUNT(M13:M16),ROUND(SUMIF($F$13:M16,"Category",M13:M16),0),""),"")</f>
        <v>1213442</v>
      </c>
      <c r="N3">
        <f ca="1">+IFERROR(IF(COUNT(N13:N16),ROUND(SUMIF($F$13:N16,"Category",N13:N16),2),""),"")</f>
        <v>1.1200000000000001</v>
      </c>
      <c r="O3">
        <f ca="1">+IFERROR(IF(COUNT(O13:O16),ROUND(SUMIF($F$13:O16,"Category",O13:O16),0),""),"")</f>
        <v>1213442</v>
      </c>
      <c r="P3" t="str">
        <f>+IFERROR(IF(COUNT(P13:P16),ROUND(SUMIF($F$13:P16,"Category",P13:P16),0),""),"")</f>
        <v/>
      </c>
      <c r="Q3">
        <f ca="1">+IFERROR(IF(COUNT(Q13:Q16),ROUND(SUMIF($F$13:Q16,"Category",Q13:Q16),0),""),"")</f>
        <v>1213442</v>
      </c>
      <c r="R3">
        <f ca="1">+IFERROR(IF(COUNT(R13:R16),ROUND(SUMIF($F$13:R16,"Category",R13:R16),2),""),"")</f>
        <v>1.1200000000000001</v>
      </c>
      <c r="S3" t="str">
        <f>+IFERROR(IF(COUNT(S13:S16),ROUND(SUMIF($F$13:S16,"Category",S13:S16),0),""),"")</f>
        <v/>
      </c>
      <c r="T3" t="str">
        <f>+IFERROR(IF(COUNT(T13:T16),ROUND(SUMIF($F$13:T16,"Category",T13:T16),0),""),"")</f>
        <v/>
      </c>
      <c r="U3" t="str">
        <f>+IFERROR(IF(COUNT(U13:U16),ROUND(SUMIF($F$13:U16,"Category",U13:U16),0),""),"")</f>
        <v/>
      </c>
      <c r="V3">
        <f ca="1">+IFERROR(IF(COUNT(V13:V16),ROUND(SUMIF($F$13:V16,"Category",V13:V16),2),""),"")</f>
        <v>1.1200000000000001</v>
      </c>
      <c r="W3" t="str">
        <f>+IFERROR(IF(COUNT(W13:W16),ROUND(SUMIF($F$13:W16,"Category",W13:W16),0),""),"")</f>
        <v/>
      </c>
      <c r="X3" t="str">
        <f>+IFERROR(IF(COUNT(X13:X16),ROUND(SUMIF($F$13:X16,"Category",X13:X16),2),""),"")</f>
        <v/>
      </c>
      <c r="Y3">
        <f ca="1">+IFERROR(IF(COUNT(Y13:Y16),ROUND(SUMIF($F$13:Y16,"Category",Y13:Y16),0),""),"")</f>
        <v>1213442</v>
      </c>
    </row>
    <row r="4" spans="4:54" hidden="1"/>
    <row r="5" spans="4:54" hidden="1"/>
    <row r="6" spans="4:54" hidden="1"/>
    <row r="9" spans="4:54"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14</v>
      </c>
      <c r="Z9" s="446" t="s">
        <v>441</v>
      </c>
      <c r="AA9" s="515" t="s">
        <v>707</v>
      </c>
      <c r="AB9" s="516"/>
      <c r="AC9" s="517"/>
      <c r="AV9" t="s">
        <v>34</v>
      </c>
    </row>
    <row r="10" spans="4:54" ht="31.5" customHeight="1">
      <c r="D10" s="459"/>
      <c r="E10" s="459"/>
      <c r="F10" s="459"/>
      <c r="G10" s="459"/>
      <c r="H10" s="446"/>
      <c r="I10" s="459"/>
      <c r="J10" s="446"/>
      <c r="K10" s="446"/>
      <c r="L10" s="446"/>
      <c r="M10" s="446"/>
      <c r="N10" s="446"/>
      <c r="O10" s="446" t="s">
        <v>15</v>
      </c>
      <c r="P10" s="446"/>
      <c r="Q10" s="446"/>
      <c r="R10" s="446" t="s">
        <v>16</v>
      </c>
      <c r="S10" s="446"/>
      <c r="T10" s="459"/>
      <c r="U10" s="459"/>
      <c r="V10" s="446"/>
      <c r="W10" s="446"/>
      <c r="X10" s="446"/>
      <c r="Y10" s="446"/>
      <c r="Z10" s="446"/>
      <c r="AA10" s="453" t="s">
        <v>708</v>
      </c>
      <c r="AB10" s="454"/>
      <c r="AC10" s="455"/>
      <c r="AV10" t="s">
        <v>379</v>
      </c>
    </row>
    <row r="11" spans="4:54" ht="43.2">
      <c r="D11" s="445"/>
      <c r="E11" s="445"/>
      <c r="F11" s="445"/>
      <c r="G11" s="445"/>
      <c r="H11" s="446"/>
      <c r="I11" s="445"/>
      <c r="J11" s="446"/>
      <c r="K11" s="446"/>
      <c r="L11" s="446"/>
      <c r="M11" s="446"/>
      <c r="N11" s="446"/>
      <c r="O11" s="27" t="s">
        <v>17</v>
      </c>
      <c r="P11" s="27" t="s">
        <v>18</v>
      </c>
      <c r="Q11" s="27" t="s">
        <v>19</v>
      </c>
      <c r="R11" s="446"/>
      <c r="S11" s="446"/>
      <c r="T11" s="445"/>
      <c r="U11" s="445"/>
      <c r="V11" s="446"/>
      <c r="W11" s="27" t="s">
        <v>20</v>
      </c>
      <c r="X11" s="27" t="s">
        <v>21</v>
      </c>
      <c r="Y11" s="446"/>
      <c r="Z11" s="446"/>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1" t="s">
        <v>336</v>
      </c>
      <c r="F15" s="371" t="s">
        <v>34</v>
      </c>
      <c r="G15" s="233"/>
      <c r="H15" s="370"/>
      <c r="I15" s="38">
        <v>168</v>
      </c>
      <c r="J15" s="38">
        <v>1213442</v>
      </c>
      <c r="K15" s="38"/>
      <c r="L15" s="38"/>
      <c r="M15" s="372">
        <f>+IFERROR(IF(COUNT(J15:L15),ROUND(SUM(J15:L15),0),""),"")</f>
        <v>1213442</v>
      </c>
      <c r="N15" s="187">
        <f>+IFERROR(IF(COUNT(M15),ROUND(M15/'Shareholding Pattern'!$L$78*100,2),""),"")</f>
        <v>1.1200000000000001</v>
      </c>
      <c r="O15" s="38">
        <f>IF(J15="","",J15)</f>
        <v>1213442</v>
      </c>
      <c r="P15" s="38"/>
      <c r="Q15" s="372">
        <f>+IFERROR(IF(COUNT(O15:P15),ROUND(SUM(O15,P15),2),""),"")</f>
        <v>1213442</v>
      </c>
      <c r="R15" s="187">
        <f>+IFERROR(IF(COUNT(Q15),ROUND(Q15/('Shareholding Pattern'!$P$79)*100,2),""),"")</f>
        <v>1.1200000000000001</v>
      </c>
      <c r="S15" s="38"/>
      <c r="T15" s="38"/>
      <c r="U15" s="372" t="str">
        <f>+IFERROR(IF(COUNT(S15:T15),ROUND(SUM(S15:T15),0),""),"")</f>
        <v/>
      </c>
      <c r="V15" s="186">
        <f>+IFERROR(IF(COUNT(M15,U15),ROUND(SUM(U15,M15)/SUM('Shareholding Pattern'!$L$78,'Shareholding Pattern'!$T$78)*100,2),""),"")</f>
        <v>1.1200000000000001</v>
      </c>
      <c r="W15" s="38"/>
      <c r="X15" s="186" t="str">
        <f>+IFERROR(IF(COUNT(W15),ROUND(SUM(W15)/SUM(M15)*100,2),""),0)</f>
        <v/>
      </c>
      <c r="Y15" s="38">
        <v>1213442</v>
      </c>
      <c r="Z15" s="228"/>
      <c r="AA15" s="38">
        <v>0</v>
      </c>
      <c r="AB15" s="38">
        <v>0</v>
      </c>
      <c r="AC15" s="38">
        <v>0</v>
      </c>
    </row>
    <row r="16" spans="4:54">
      <c r="D16" s="34"/>
      <c r="K16" s="169"/>
      <c r="L16" s="169"/>
      <c r="O16" s="169"/>
      <c r="P16" s="169"/>
      <c r="W16" s="169"/>
      <c r="Y16" s="35"/>
      <c r="Z16" s="35"/>
      <c r="AA16" s="35"/>
      <c r="AB16" s="35"/>
      <c r="AC16" s="36"/>
    </row>
    <row r="17" spans="4:29" ht="24.9" customHeight="1">
      <c r="D17" s="107"/>
      <c r="E17" s="30"/>
      <c r="F17" s="30"/>
      <c r="G17" s="49" t="s">
        <v>392</v>
      </c>
      <c r="H17" s="49" t="s">
        <v>19</v>
      </c>
      <c r="I17" s="52">
        <f ca="1">+IFERROR(IF(COUNT(I13:I16),ROUND(SUMIF($F$13:I16,"Category",I13:I16),0),""),"")</f>
        <v>168</v>
      </c>
      <c r="J17" s="52">
        <f ca="1">+IFERROR(IF(COUNT(J13:J16),ROUND(SUMIF($F$13:J16,"Category",J13:J16),0),""),"")</f>
        <v>1213442</v>
      </c>
      <c r="K17" s="52" t="str">
        <f>+IFERROR(IF(COUNT(K13:K16),ROUND(SUMIF($F$13:K16,"Category",K13:K16),0),""),"")</f>
        <v/>
      </c>
      <c r="L17" s="52" t="str">
        <f>+IFERROR(IF(COUNT(L13:L16),ROUND(SUMIF($F$13:L16,"Category",L13:L16),0),""),"")</f>
        <v/>
      </c>
      <c r="M17" s="52">
        <f ca="1">+IFERROR(IF(COUNT(M13:M16),ROUND(SUMIF($F$13:M16,"Category",M13:M16),0),""),"")</f>
        <v>1213442</v>
      </c>
      <c r="N17" s="186">
        <f ca="1">+IFERROR(IF(COUNT(N13:N16),ROUND(SUMIF($F$13:N16,"Category",N13:N16),2),""),"")</f>
        <v>1.1200000000000001</v>
      </c>
      <c r="O17" s="160">
        <f ca="1">+IFERROR(IF(COUNT(O13:O16),ROUND(SUMIF($F$13:O16,"Category",O13:O16),0),""),"")</f>
        <v>1213442</v>
      </c>
      <c r="P17" s="160" t="str">
        <f>+IFERROR(IF(COUNT(P13:P16),ROUND(SUMIF($F$13:P16,"Category",P13:P16),0),""),"")</f>
        <v/>
      </c>
      <c r="Q17" s="160">
        <f ca="1">+IFERROR(IF(COUNT(Q13:Q16),ROUND(SUMIF($F$13:Q16,"Category",Q13:Q16),0),""),"")</f>
        <v>1213442</v>
      </c>
      <c r="R17" s="186">
        <f ca="1">+IFERROR(IF(COUNT(R13:R16),ROUND(SUMIF($F$13:R16,"Category",R13:R16),2),""),"")</f>
        <v>1.1200000000000001</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1.1200000000000001</v>
      </c>
      <c r="W17" s="52" t="str">
        <f>+IFERROR(IF(COUNT(W13:W16),ROUND(SUMIF($F$13:W16,"Category",W13:W16),0),""),"")</f>
        <v/>
      </c>
      <c r="X17" s="186" t="str">
        <f>+IFERROR(IF(COUNT(W17),ROUND(SUM(W17)/SUM(M17)*100,2),""),0)</f>
        <v/>
      </c>
      <c r="Y17" s="52">
        <f ca="1">+IFERROR(IF(COUNT(Y13:Y16),ROUND(SUMIF($F$13:Y16,"Category",Y13:Y16),0),""),"")</f>
        <v>1213442</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jdH8bm0DrMYE/aEUjF1q2VpMhC0PLzDbPcnY93Sr0RYFrZhQzSVonUW8aDOSKYsD8wFV/1sFXpPqnHmi032FUQ==" saltValue="SnYMudZHCW5lWh6UWMCecw=="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68580</xdr:colOff>
                    <xdr:row>14</xdr:row>
                    <xdr:rowOff>68580</xdr:rowOff>
                  </from>
                  <to>
                    <xdr:col>25</xdr:col>
                    <xdr:colOff>1318260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G15" sqref="G15"/>
    </sheetView>
  </sheetViews>
  <sheetFormatPr defaultColWidth="0" defaultRowHeight="14.4"/>
  <cols>
    <col min="1" max="2" width="2.6640625" hidden="1" customWidth="1"/>
    <col min="3" max="3" width="2.6640625" customWidth="1"/>
    <col min="4" max="4" width="72.109375" customWidth="1"/>
    <col min="5" max="5" width="24.109375" customWidth="1"/>
    <col min="6" max="6" width="18.109375" customWidth="1"/>
    <col min="7" max="7" width="20.6640625" customWidth="1"/>
    <col min="8" max="8" width="4" customWidth="1"/>
    <col min="9" max="10" width="1" hidden="1"/>
    <col min="11" max="14" width="2.6640625" hidden="1"/>
    <col min="15" max="16383" width="10.10937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36" t="s">
        <v>841</v>
      </c>
      <c r="E8" s="537"/>
      <c r="F8" s="538"/>
      <c r="G8" s="361"/>
    </row>
    <row r="9" spans="4:14" ht="15.6">
      <c r="D9" s="344" t="s">
        <v>107</v>
      </c>
      <c r="E9" s="344" t="s">
        <v>857</v>
      </c>
      <c r="F9" s="344" t="s">
        <v>849</v>
      </c>
      <c r="G9" s="362"/>
    </row>
    <row r="10" spans="4:14" ht="20.100000000000001" customHeight="1">
      <c r="D10" s="264" t="s">
        <v>842</v>
      </c>
      <c r="E10" s="358">
        <v>100</v>
      </c>
      <c r="F10" s="359">
        <v>0.37</v>
      </c>
      <c r="G10" s="363"/>
      <c r="K10">
        <v>0</v>
      </c>
      <c r="L10">
        <v>0</v>
      </c>
      <c r="M10">
        <v>0</v>
      </c>
      <c r="N10">
        <v>0</v>
      </c>
    </row>
    <row r="11" spans="4:14" ht="20.100000000000001" customHeight="1">
      <c r="D11" s="265" t="s">
        <v>843</v>
      </c>
      <c r="E11" s="358">
        <v>100</v>
      </c>
      <c r="F11" s="358">
        <v>0.31</v>
      </c>
      <c r="G11" s="363"/>
      <c r="K11">
        <v>0</v>
      </c>
      <c r="L11">
        <v>0</v>
      </c>
      <c r="M11">
        <v>0</v>
      </c>
      <c r="N11">
        <v>0</v>
      </c>
    </row>
    <row r="12" spans="4:14" ht="20.100000000000001" customHeight="1">
      <c r="D12" s="265" t="s">
        <v>844</v>
      </c>
      <c r="E12" s="358">
        <v>100</v>
      </c>
      <c r="F12" s="358">
        <v>0.32</v>
      </c>
      <c r="G12" s="363"/>
      <c r="K12">
        <v>0</v>
      </c>
      <c r="L12">
        <v>0</v>
      </c>
      <c r="M12">
        <v>0</v>
      </c>
      <c r="N12">
        <v>0</v>
      </c>
    </row>
    <row r="13" spans="4:14">
      <c r="D13" s="265" t="s">
        <v>845</v>
      </c>
      <c r="E13" s="358">
        <v>100</v>
      </c>
      <c r="F13" s="358">
        <v>0.47</v>
      </c>
      <c r="G13" s="363"/>
      <c r="K13">
        <v>0</v>
      </c>
      <c r="L13">
        <v>0</v>
      </c>
      <c r="M13">
        <v>0</v>
      </c>
      <c r="N13">
        <v>0</v>
      </c>
    </row>
    <row r="14" spans="4:14" ht="21.75" customHeight="1">
      <c r="D14" s="267" t="s">
        <v>846</v>
      </c>
      <c r="E14" s="360">
        <v>100</v>
      </c>
      <c r="F14" s="360">
        <v>0.47</v>
      </c>
      <c r="G14" s="363"/>
      <c r="K14">
        <v>0</v>
      </c>
      <c r="L14">
        <v>0</v>
      </c>
      <c r="M14">
        <v>0</v>
      </c>
      <c r="N14">
        <v>0</v>
      </c>
    </row>
    <row r="15" spans="4:14" ht="91.5" customHeight="1">
      <c r="D15" s="540" t="s">
        <v>856</v>
      </c>
      <c r="E15" s="541"/>
      <c r="F15" s="542"/>
    </row>
    <row r="16" spans="4:14" ht="15" customHeight="1">
      <c r="D16" s="539"/>
      <c r="E16" s="539"/>
      <c r="F16" s="69"/>
    </row>
  </sheetData>
  <sheetProtection algorithmName="SHA-512" hashValue="JVlRoOT33j0gGAqEYSTXdnsy3I+4ETDZe6I0QCPk6WBhrdpYj0FgONIOnfa6kV/IODy9dg+VCXVyq+Oe+IpNxg==" saltValue="dv91i7ezqoHYYsm7Zcduxg=="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4"/>
  <cols>
    <col min="1" max="1" width="42" customWidth="1"/>
    <col min="2" max="2" width="51.5546875" customWidth="1"/>
    <col min="3" max="3" width="29.109375" customWidth="1"/>
    <col min="4" max="4" width="15.44140625" customWidth="1"/>
    <col min="5" max="5" width="22" customWidth="1"/>
    <col min="6" max="8" width="9.109375" customWidth="1"/>
    <col min="9" max="9" width="47.44140625" customWidth="1"/>
    <col min="10" max="24" width="9.109375" customWidth="1"/>
    <col min="25" max="25" width="14" customWidth="1"/>
  </cols>
  <sheetData>
    <row r="1" spans="1:5" ht="18">
      <c r="A1" s="260" t="s">
        <v>455</v>
      </c>
      <c r="B1" s="260" t="s">
        <v>213</v>
      </c>
      <c r="C1" s="260" t="s">
        <v>456</v>
      </c>
      <c r="D1" s="260" t="s">
        <v>214</v>
      </c>
      <c r="E1" s="260" t="s">
        <v>552</v>
      </c>
    </row>
    <row r="2" spans="1:5" ht="18">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840</v>
      </c>
      <c r="B61" t="s">
        <v>718</v>
      </c>
      <c r="C61" t="s">
        <v>236</v>
      </c>
      <c r="D61" t="s">
        <v>216</v>
      </c>
    </row>
    <row r="62" spans="1:4">
      <c r="A62" s="271" t="s">
        <v>275</v>
      </c>
      <c r="B62" t="s">
        <v>181</v>
      </c>
      <c r="C62" t="s">
        <v>236</v>
      </c>
      <c r="D62" t="s">
        <v>216</v>
      </c>
    </row>
    <row r="63" spans="1:4">
      <c r="A63" s="271" t="s">
        <v>276</v>
      </c>
      <c r="B63" t="s">
        <v>182</v>
      </c>
      <c r="C63" t="s">
        <v>236</v>
      </c>
      <c r="D63" t="s">
        <v>216</v>
      </c>
    </row>
    <row r="64" spans="1:4">
      <c r="A64" s="271" t="s">
        <v>800</v>
      </c>
      <c r="B64" t="s">
        <v>719</v>
      </c>
      <c r="C64" t="s">
        <v>236</v>
      </c>
      <c r="D64" t="s">
        <v>216</v>
      </c>
    </row>
    <row r="65" spans="1:4">
      <c r="A65" s="271" t="s">
        <v>801</v>
      </c>
      <c r="B65" t="s">
        <v>720</v>
      </c>
      <c r="C65" t="s">
        <v>236</v>
      </c>
      <c r="D65" t="s">
        <v>216</v>
      </c>
    </row>
    <row r="66" spans="1:4">
      <c r="A66" s="273" t="s">
        <v>278</v>
      </c>
      <c r="B66" t="s">
        <v>183</v>
      </c>
      <c r="C66" t="s">
        <v>236</v>
      </c>
      <c r="D66" t="s">
        <v>216</v>
      </c>
    </row>
    <row r="67" spans="1:4">
      <c r="A67" s="271" t="s">
        <v>802</v>
      </c>
      <c r="B67" t="s">
        <v>721</v>
      </c>
      <c r="C67" t="s">
        <v>236</v>
      </c>
      <c r="D67" t="s">
        <v>216</v>
      </c>
    </row>
    <row r="68" spans="1:4">
      <c r="A68" s="271" t="s">
        <v>803</v>
      </c>
      <c r="B68" t="s">
        <v>722</v>
      </c>
      <c r="C68" t="s">
        <v>236</v>
      </c>
      <c r="D68" t="s">
        <v>216</v>
      </c>
    </row>
    <row r="69" spans="1:4">
      <c r="A69" s="277" t="s">
        <v>838</v>
      </c>
      <c r="B69" s="276" t="s">
        <v>804</v>
      </c>
      <c r="C69" t="s">
        <v>236</v>
      </c>
      <c r="D69" t="s">
        <v>216</v>
      </c>
    </row>
    <row r="70" spans="1:4">
      <c r="A70" s="271" t="s">
        <v>805</v>
      </c>
      <c r="B70" t="s">
        <v>723</v>
      </c>
      <c r="C70" t="s">
        <v>236</v>
      </c>
      <c r="D70" t="s">
        <v>216</v>
      </c>
    </row>
    <row r="71" spans="1:4">
      <c r="A71" s="271" t="s">
        <v>274</v>
      </c>
      <c r="B71" t="s">
        <v>180</v>
      </c>
      <c r="C71" t="s">
        <v>236</v>
      </c>
      <c r="D71" t="s">
        <v>216</v>
      </c>
    </row>
    <row r="72" spans="1:4">
      <c r="A72" s="271" t="s">
        <v>806</v>
      </c>
      <c r="B72" t="s">
        <v>724</v>
      </c>
      <c r="C72" t="s">
        <v>236</v>
      </c>
      <c r="D72" t="s">
        <v>216</v>
      </c>
    </row>
    <row r="73" spans="1:4">
      <c r="A73" s="271" t="s">
        <v>807</v>
      </c>
      <c r="B73" t="s">
        <v>725</v>
      </c>
      <c r="C73" t="s">
        <v>236</v>
      </c>
      <c r="D73" t="s">
        <v>216</v>
      </c>
    </row>
    <row r="74" spans="1:4">
      <c r="A74" s="271" t="s">
        <v>808</v>
      </c>
      <c r="B74" t="s">
        <v>726</v>
      </c>
      <c r="C74" t="s">
        <v>236</v>
      </c>
      <c r="D74" t="s">
        <v>216</v>
      </c>
    </row>
    <row r="75" spans="1:4">
      <c r="A75" s="271" t="s">
        <v>279</v>
      </c>
      <c r="B75" t="s">
        <v>184</v>
      </c>
      <c r="C75" t="s">
        <v>236</v>
      </c>
      <c r="D75" t="s">
        <v>216</v>
      </c>
    </row>
    <row r="76" spans="1:4">
      <c r="A76" s="271" t="s">
        <v>809</v>
      </c>
      <c r="B76" t="s">
        <v>727</v>
      </c>
      <c r="C76" t="s">
        <v>236</v>
      </c>
      <c r="D76" t="s">
        <v>216</v>
      </c>
    </row>
    <row r="77" spans="1:4">
      <c r="A77" s="277" t="s">
        <v>839</v>
      </c>
      <c r="B77" s="276" t="s">
        <v>837</v>
      </c>
      <c r="C77" t="s">
        <v>236</v>
      </c>
      <c r="D77" t="s">
        <v>216</v>
      </c>
    </row>
    <row r="78" spans="1:4">
      <c r="A78" s="271" t="s">
        <v>810</v>
      </c>
      <c r="B78" t="s">
        <v>728</v>
      </c>
      <c r="C78" t="s">
        <v>236</v>
      </c>
      <c r="D78" t="s">
        <v>216</v>
      </c>
    </row>
    <row r="79" spans="1:4">
      <c r="A79" s="271" t="s">
        <v>811</v>
      </c>
      <c r="B79" t="s">
        <v>729</v>
      </c>
      <c r="C79" t="s">
        <v>236</v>
      </c>
      <c r="D79" t="s">
        <v>216</v>
      </c>
    </row>
    <row r="80" spans="1:4" ht="28.8">
      <c r="A80" s="271" t="s">
        <v>812</v>
      </c>
      <c r="B80" s="343" t="s">
        <v>730</v>
      </c>
      <c r="C80" t="s">
        <v>236</v>
      </c>
      <c r="D80" t="s">
        <v>216</v>
      </c>
    </row>
    <row r="81" spans="1:4">
      <c r="A81" s="277" t="s">
        <v>372</v>
      </c>
      <c r="B81" s="276" t="s">
        <v>373</v>
      </c>
      <c r="C81" t="s">
        <v>236</v>
      </c>
      <c r="D81" t="s">
        <v>216</v>
      </c>
    </row>
    <row r="82" spans="1:4">
      <c r="A82" s="271" t="s">
        <v>813</v>
      </c>
      <c r="B82" t="s">
        <v>731</v>
      </c>
      <c r="C82" t="s">
        <v>236</v>
      </c>
      <c r="D82" t="s">
        <v>216</v>
      </c>
    </row>
    <row r="83" spans="1:4">
      <c r="A83" s="271" t="s">
        <v>814</v>
      </c>
      <c r="B83" t="s">
        <v>732</v>
      </c>
      <c r="C83" t="s">
        <v>236</v>
      </c>
      <c r="D83" t="s">
        <v>216</v>
      </c>
    </row>
    <row r="84" spans="1:4">
      <c r="A84" s="271"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6"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
      <c r="A216" s="269" t="s">
        <v>610</v>
      </c>
      <c r="B216" s="269"/>
      <c r="C216" s="269"/>
      <c r="D216" s="269"/>
      <c r="E216" s="269"/>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
      <c r="A235" s="269" t="s">
        <v>847</v>
      </c>
      <c r="B235" s="269"/>
      <c r="C235" s="269"/>
      <c r="D235" s="269"/>
      <c r="E235" s="269"/>
    </row>
    <row r="236" spans="1:5" ht="86.4">
      <c r="A236" t="s">
        <v>850</v>
      </c>
      <c r="B236" t="s">
        <v>848</v>
      </c>
      <c r="C236" t="s">
        <v>247</v>
      </c>
      <c r="D236" t="s">
        <v>225</v>
      </c>
      <c r="E236" s="343" t="s">
        <v>854</v>
      </c>
    </row>
    <row r="237" spans="1:5" ht="86.4">
      <c r="A237" t="s">
        <v>852</v>
      </c>
      <c r="B237" t="s">
        <v>849</v>
      </c>
      <c r="C237" t="s">
        <v>247</v>
      </c>
      <c r="D237" t="s">
        <v>225</v>
      </c>
      <c r="E237" s="343" t="s">
        <v>854</v>
      </c>
    </row>
    <row r="238" spans="1:5" ht="86.4">
      <c r="A238" t="s">
        <v>853</v>
      </c>
      <c r="B238" t="s">
        <v>851</v>
      </c>
      <c r="C238" t="s">
        <v>247</v>
      </c>
      <c r="D238" t="s">
        <v>225</v>
      </c>
      <c r="E238" s="343"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4"/>
  <cols>
    <col min="1" max="1" width="2.6640625" hidden="1" customWidth="1"/>
    <col min="2" max="2" width="2.6640625" customWidth="1"/>
    <col min="3" max="3" width="7.109375" customWidth="1"/>
    <col min="4" max="6" width="35.6640625" customWidth="1"/>
    <col min="7" max="7" width="13.6640625" customWidth="1"/>
    <col min="8" max="9" width="20.6640625" customWidth="1"/>
    <col min="10" max="11" width="20.6640625" hidden="1" customWidth="1"/>
    <col min="12" max="14" width="20.6640625" customWidth="1"/>
    <col min="15" max="15" width="20.6640625" hidden="1" customWidth="1"/>
    <col min="16" max="17" width="20.6640625" customWidth="1"/>
    <col min="18" max="20" width="20.6640625" hidden="1" customWidth="1"/>
    <col min="21" max="21" width="20.6640625" customWidth="1"/>
    <col min="22" max="23" width="20.6640625" hidden="1" customWidth="1"/>
    <col min="24" max="25" width="20.6640625" customWidth="1"/>
    <col min="26" max="26" width="2.6640625" customWidth="1"/>
    <col min="27" max="27" width="2.6640625" hidden="1" customWidth="1"/>
    <col min="28" max="16383" width="3.88671875" hidden="1"/>
    <col min="16384" max="16384" width="4.88671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3" t="s">
        <v>122</v>
      </c>
      <c r="D9" s="524" t="s">
        <v>34</v>
      </c>
      <c r="E9" s="446" t="s">
        <v>121</v>
      </c>
      <c r="F9" s="446" t="s">
        <v>118</v>
      </c>
      <c r="G9" s="446" t="s">
        <v>1</v>
      </c>
      <c r="H9" s="446" t="s">
        <v>368</v>
      </c>
      <c r="I9" s="446" t="s">
        <v>3</v>
      </c>
      <c r="J9" s="446" t="s">
        <v>4</v>
      </c>
      <c r="K9" s="446" t="s">
        <v>5</v>
      </c>
      <c r="L9" s="446" t="s">
        <v>6</v>
      </c>
      <c r="M9" s="446" t="s">
        <v>7</v>
      </c>
      <c r="N9" s="446" t="s">
        <v>8</v>
      </c>
      <c r="O9" s="446"/>
      <c r="P9" s="446"/>
      <c r="Q9" s="446"/>
      <c r="R9" s="446" t="s">
        <v>9</v>
      </c>
      <c r="S9" s="524" t="s">
        <v>447</v>
      </c>
      <c r="T9" s="524" t="s">
        <v>116</v>
      </c>
      <c r="U9" s="446" t="s">
        <v>89</v>
      </c>
      <c r="V9" s="446" t="s">
        <v>12</v>
      </c>
      <c r="W9" s="446"/>
      <c r="X9" s="446" t="s">
        <v>14</v>
      </c>
      <c r="Y9" s="446" t="s">
        <v>441</v>
      </c>
    </row>
    <row r="10" spans="3:30" ht="31.5" customHeight="1">
      <c r="C10" s="544"/>
      <c r="D10" s="459"/>
      <c r="E10" s="446"/>
      <c r="F10" s="446"/>
      <c r="G10" s="446"/>
      <c r="H10" s="446"/>
      <c r="I10" s="446"/>
      <c r="J10" s="446"/>
      <c r="K10" s="446"/>
      <c r="L10" s="446"/>
      <c r="M10" s="446"/>
      <c r="N10" s="446" t="s">
        <v>15</v>
      </c>
      <c r="O10" s="446"/>
      <c r="P10" s="446"/>
      <c r="Q10" s="446" t="s">
        <v>16</v>
      </c>
      <c r="R10" s="446"/>
      <c r="S10" s="459"/>
      <c r="T10" s="459"/>
      <c r="U10" s="446"/>
      <c r="V10" s="446"/>
      <c r="W10" s="446"/>
      <c r="X10" s="446"/>
      <c r="Y10" s="446"/>
    </row>
    <row r="11" spans="3:30" ht="78.75" customHeight="1">
      <c r="C11" s="545"/>
      <c r="D11" s="445"/>
      <c r="E11" s="446"/>
      <c r="F11" s="446"/>
      <c r="G11" s="446"/>
      <c r="H11" s="446"/>
      <c r="I11" s="446"/>
      <c r="J11" s="446"/>
      <c r="K11" s="446"/>
      <c r="L11" s="446"/>
      <c r="M11" s="446"/>
      <c r="N11" s="27" t="s">
        <v>17</v>
      </c>
      <c r="O11" s="27" t="s">
        <v>18</v>
      </c>
      <c r="P11" s="27" t="s">
        <v>19</v>
      </c>
      <c r="Q11" s="446"/>
      <c r="R11" s="446"/>
      <c r="S11" s="445"/>
      <c r="T11" s="445"/>
      <c r="U11" s="446"/>
      <c r="V11" s="27" t="s">
        <v>20</v>
      </c>
      <c r="W11" s="27" t="s">
        <v>21</v>
      </c>
      <c r="X11" s="446"/>
      <c r="Y11" s="446"/>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uqyU1sKS4WVtb2nk7+PHVp1KInDO0JSVxQbaO4nMa+inbRkZJVWmwTQbe4ljVvOsrzSOC4fRwo+Y76f9SDdVvQ==" saltValue="rWaVKEqEPfNpQ8q2RUI7hQ==" spinCount="100000"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4"/>
  <cols>
    <col min="1" max="2" width="2.6640625" hidden="1" customWidth="1"/>
    <col min="3" max="3" width="2.6640625" customWidth="1"/>
    <col min="4" max="4" width="7.109375" customWidth="1"/>
    <col min="5" max="5" width="35.6640625" customWidth="1"/>
    <col min="6" max="6" width="13.6640625" customWidth="1"/>
    <col min="7"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4" width="20.6640625" customWidth="1"/>
    <col min="25" max="25" width="2.6640625" customWidth="1"/>
    <col min="26" max="26" width="5.109375" hidden="1" customWidth="1"/>
    <col min="27" max="16383" width="7.5546875" hidden="1"/>
    <col min="16384" max="16384" width="3.88671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 customHeight="1">
      <c r="D9" s="524" t="s">
        <v>119</v>
      </c>
      <c r="E9" s="446" t="s">
        <v>118</v>
      </c>
      <c r="F9" s="446" t="s">
        <v>1</v>
      </c>
      <c r="G9" s="446" t="s">
        <v>368</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4:30" ht="31.5" customHeight="1">
      <c r="D10" s="459"/>
      <c r="E10" s="446"/>
      <c r="F10" s="446"/>
      <c r="G10" s="446"/>
      <c r="H10" s="446"/>
      <c r="I10" s="446"/>
      <c r="J10" s="446"/>
      <c r="K10" s="446"/>
      <c r="L10" s="446"/>
      <c r="M10" s="446" t="s">
        <v>15</v>
      </c>
      <c r="N10" s="446"/>
      <c r="O10" s="446"/>
      <c r="P10" s="446" t="s">
        <v>16</v>
      </c>
      <c r="Q10" s="446"/>
      <c r="R10" s="459"/>
      <c r="S10" s="459"/>
      <c r="T10" s="446"/>
      <c r="U10" s="446"/>
      <c r="V10" s="446"/>
      <c r="W10" s="446"/>
      <c r="X10" s="446"/>
    </row>
    <row r="11" spans="4:30" ht="43.2">
      <c r="D11" s="445"/>
      <c r="E11" s="446"/>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VgwnFJvJalo5yDO4Ln6No31+3t1F/YIVF/HlOfnMe0aigBaoZALXTxkWJGPbQwxj75cHeZNqHioC42GDao9yIw==" saltValue="Pc5w/KyHUtsk8GPxjhgtig==" spinCount="100000"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customWidth="1"/>
    <col min="6" max="6" width="21" customWidth="1"/>
    <col min="7" max="7" width="22.44140625" customWidth="1"/>
    <col min="8" max="8" width="14.5546875" customWidth="1"/>
    <col min="9" max="9" width="30.109375" style="69" customWidth="1"/>
    <col min="10" max="10" width="2.6640625" customWidth="1"/>
    <col min="11" max="16384" width="9.1093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7" t="s">
        <v>375</v>
      </c>
      <c r="F9" s="448"/>
      <c r="G9" s="448"/>
      <c r="H9" s="448"/>
      <c r="I9" s="449"/>
      <c r="J9" s="17"/>
    </row>
    <row r="10" spans="5:10">
      <c r="E10" s="524" t="s">
        <v>119</v>
      </c>
      <c r="F10" s="524" t="s">
        <v>126</v>
      </c>
      <c r="G10" s="524" t="s">
        <v>127</v>
      </c>
      <c r="H10" s="524" t="s">
        <v>325</v>
      </c>
      <c r="I10" s="524" t="s">
        <v>326</v>
      </c>
      <c r="J10" s="17"/>
    </row>
    <row r="11" spans="5:10">
      <c r="E11" s="546"/>
      <c r="F11" s="459"/>
      <c r="G11" s="459"/>
      <c r="H11" s="459"/>
      <c r="I11" s="459"/>
      <c r="J11" s="17"/>
    </row>
    <row r="12" spans="5:10">
      <c r="E12" s="547"/>
      <c r="F12" s="445"/>
      <c r="G12" s="445"/>
      <c r="H12" s="445"/>
      <c r="I12" s="445"/>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d0p46QJ8XosRoO11rozz4qZxXCNrOricInT8eKzKTnMmGtzRdVXo0fRFY1h3gtu9S+jmyrs5cISQMVR3+E8pyQ==" saltValue="JweWlDZUjXnu4nBSLRNh2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E49"/>
  <sheetViews>
    <sheetView workbookViewId="0">
      <selection activeCell="I8" sqref="I8"/>
    </sheetView>
  </sheetViews>
  <sheetFormatPr defaultRowHeight="14.4"/>
  <sheetData>
    <row r="1" spans="2:5">
      <c r="B1" s="297" t="s">
        <v>891</v>
      </c>
      <c r="E1">
        <v>1</v>
      </c>
    </row>
    <row r="2" spans="2:5">
      <c r="B2" s="297"/>
    </row>
    <row r="3" spans="2:5">
      <c r="B3" s="297"/>
    </row>
    <row r="4" spans="2:5">
      <c r="B4" s="297"/>
    </row>
    <row r="5" spans="2:5">
      <c r="B5" s="297"/>
    </row>
    <row r="6" spans="2:5">
      <c r="B6" s="297"/>
    </row>
    <row r="7" spans="2:5">
      <c r="B7" s="297"/>
    </row>
    <row r="8" spans="2:5">
      <c r="B8" s="297"/>
    </row>
    <row r="9" spans="2:5">
      <c r="B9" s="297"/>
    </row>
    <row r="10" spans="2:5">
      <c r="B10" s="297"/>
    </row>
    <row r="11" spans="2:5">
      <c r="B11" s="297"/>
    </row>
    <row r="12" spans="2:5">
      <c r="B12" s="297"/>
    </row>
    <row r="13" spans="2:5">
      <c r="B13" s="297"/>
    </row>
    <row r="14" spans="2:5">
      <c r="B14" s="297"/>
    </row>
    <row r="15" spans="2:5">
      <c r="B15" s="297"/>
    </row>
    <row r="16" spans="2:5">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4"/>
  <cols>
    <col min="1" max="2" width="2.6640625" hidden="1" customWidth="1"/>
    <col min="3" max="3" width="2.6640625" customWidth="1"/>
    <col min="4" max="4" width="7.109375" customWidth="1"/>
    <col min="5" max="5" width="35.6640625" style="63" customWidth="1"/>
    <col min="6" max="6" width="35.6640625" customWidth="1"/>
    <col min="7" max="7" width="17.33203125" customWidth="1"/>
    <col min="8" max="8" width="14.5546875" customWidth="1"/>
    <col min="9" max="9" width="2.6640625" customWidth="1"/>
    <col min="10" max="16384" width="9.109375" hidden="1"/>
  </cols>
  <sheetData>
    <row r="1" spans="4:9" hidden="1">
      <c r="I1">
        <v>0</v>
      </c>
    </row>
    <row r="2" spans="4:9" hidden="1"/>
    <row r="3" spans="4:9" hidden="1"/>
    <row r="4" spans="4:9" hidden="1"/>
    <row r="5" spans="4:9" hidden="1"/>
    <row r="9" spans="4:9" ht="30" customHeight="1">
      <c r="D9" s="550" t="s">
        <v>370</v>
      </c>
      <c r="E9" s="551"/>
      <c r="F9" s="551"/>
      <c r="G9" s="551"/>
      <c r="H9" s="552"/>
    </row>
    <row r="10" spans="4:9">
      <c r="D10" s="524" t="s">
        <v>119</v>
      </c>
      <c r="E10" s="524" t="s">
        <v>546</v>
      </c>
      <c r="F10" s="524" t="s">
        <v>128</v>
      </c>
      <c r="G10" s="524" t="s">
        <v>129</v>
      </c>
      <c r="H10" s="524" t="s">
        <v>130</v>
      </c>
    </row>
    <row r="11" spans="4:9">
      <c r="D11" s="548"/>
      <c r="E11" s="548"/>
      <c r="F11" s="459"/>
      <c r="G11" s="459"/>
      <c r="H11" s="459"/>
    </row>
    <row r="12" spans="4:9">
      <c r="D12" s="549"/>
      <c r="E12" s="549"/>
      <c r="F12" s="445"/>
      <c r="G12" s="445"/>
      <c r="H12" s="445"/>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style="63" customWidth="1"/>
    <col min="6" max="6" width="33.109375" customWidth="1"/>
    <col min="7" max="7" width="26.33203125" customWidth="1"/>
    <col min="8" max="8" width="14.5546875" customWidth="1"/>
    <col min="9" max="9" width="22.5546875" customWidth="1"/>
    <col min="10" max="10" width="2.6640625" customWidth="1"/>
    <col min="11" max="16383" width="9.109375" hidden="1"/>
    <col min="16384" max="16384" width="3.109375" hidden="1"/>
  </cols>
  <sheetData>
    <row r="1" spans="5:9" hidden="1">
      <c r="I1">
        <v>0</v>
      </c>
    </row>
    <row r="2" spans="5:9" hidden="1"/>
    <row r="3" spans="5:9" hidden="1"/>
    <row r="4" spans="5:9" hidden="1"/>
    <row r="5" spans="5:9" hidden="1"/>
    <row r="9" spans="5:9" ht="30" customHeight="1">
      <c r="E9" s="447" t="s">
        <v>371</v>
      </c>
      <c r="F9" s="448"/>
      <c r="G9" s="448"/>
      <c r="H9" s="448"/>
      <c r="I9" s="83"/>
    </row>
    <row r="10" spans="5:9">
      <c r="E10" s="524" t="s">
        <v>119</v>
      </c>
      <c r="F10" s="524" t="s">
        <v>126</v>
      </c>
      <c r="G10" s="524" t="s">
        <v>127</v>
      </c>
      <c r="H10" s="524" t="s">
        <v>131</v>
      </c>
      <c r="I10" s="553" t="s">
        <v>327</v>
      </c>
    </row>
    <row r="11" spans="5:9">
      <c r="E11" s="548"/>
      <c r="F11" s="459"/>
      <c r="G11" s="459"/>
      <c r="H11" s="459"/>
      <c r="I11" s="554"/>
    </row>
    <row r="12" spans="5:9">
      <c r="E12" s="549"/>
      <c r="F12" s="445"/>
      <c r="G12" s="445"/>
      <c r="H12" s="445"/>
      <c r="I12" s="555"/>
    </row>
    <row r="13" spans="5:9" hidden="1">
      <c r="E13" s="53"/>
      <c r="F13" s="13"/>
      <c r="G13" s="81"/>
      <c r="H13" s="81"/>
      <c r="I13" s="84"/>
    </row>
    <row r="14" spans="5:9" ht="24.75" customHeight="1">
      <c r="E14" s="2"/>
      <c r="F14" s="35"/>
      <c r="G14" s="35"/>
      <c r="H14" s="35"/>
      <c r="I14" s="208" t="s">
        <v>392</v>
      </c>
    </row>
  </sheetData>
  <sheetProtection algorithmName="SHA-512" hashValue="qN4LUTcBC3Mmuomt/NSZOY9jQnaa04j2syQq1i+89KF2jRL+0daOAoZnxe5bNQilYwEau9qlyIIJkBAKef/Aug==" saltValue="pmDHTvYqCSusN/d5Gr1BJ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6"/>
  <sheetViews>
    <sheetView showGridLines="0" topLeftCell="D14" zoomScale="85" zoomScaleNormal="85" workbookViewId="0">
      <selection activeCell="F26" sqref="F26"/>
    </sheetView>
  </sheetViews>
  <sheetFormatPr defaultColWidth="0" defaultRowHeight="14.4"/>
  <cols>
    <col min="1" max="1" width="2.44140625" hidden="1" customWidth="1"/>
    <col min="2" max="2" width="2.109375" hidden="1" customWidth="1"/>
    <col min="3" max="3" width="2" hidden="1" customWidth="1"/>
    <col min="4" max="4" width="2.554687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6640625" customWidth="1"/>
    <col min="29" max="16383" width="4.88671875" hidden="1"/>
  </cols>
  <sheetData>
    <row r="1" spans="5:45" hidden="1">
      <c r="I1">
        <v>10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4" t="s">
        <v>119</v>
      </c>
      <c r="F9" s="524" t="s">
        <v>118</v>
      </c>
      <c r="G9" s="524" t="s">
        <v>1</v>
      </c>
      <c r="H9" s="524" t="s">
        <v>3</v>
      </c>
      <c r="I9" s="524" t="s">
        <v>4</v>
      </c>
      <c r="J9" s="524" t="s">
        <v>5</v>
      </c>
      <c r="K9" s="524" t="s">
        <v>6</v>
      </c>
      <c r="L9" s="524" t="s">
        <v>7</v>
      </c>
      <c r="M9" s="443" t="s">
        <v>8</v>
      </c>
      <c r="N9" s="525"/>
      <c r="O9" s="525"/>
      <c r="P9" s="444"/>
      <c r="Q9" s="524" t="s">
        <v>9</v>
      </c>
      <c r="R9" s="524" t="s">
        <v>447</v>
      </c>
      <c r="S9" s="524" t="s">
        <v>116</v>
      </c>
      <c r="T9" s="524" t="s">
        <v>125</v>
      </c>
      <c r="U9" s="484" t="s">
        <v>12</v>
      </c>
      <c r="V9" s="485"/>
      <c r="W9" s="484" t="s">
        <v>13</v>
      </c>
      <c r="X9" s="485"/>
      <c r="Y9" s="524" t="s">
        <v>14</v>
      </c>
      <c r="Z9" s="446" t="s">
        <v>441</v>
      </c>
      <c r="AA9" s="524" t="s">
        <v>459</v>
      </c>
    </row>
    <row r="10" spans="5:45" ht="31.5" customHeight="1">
      <c r="E10" s="459"/>
      <c r="F10" s="490"/>
      <c r="G10" s="459"/>
      <c r="H10" s="459"/>
      <c r="I10" s="459"/>
      <c r="J10" s="459"/>
      <c r="K10" s="459"/>
      <c r="L10" s="459"/>
      <c r="M10" s="443" t="s">
        <v>117</v>
      </c>
      <c r="N10" s="454"/>
      <c r="O10" s="455"/>
      <c r="P10" s="524" t="s">
        <v>16</v>
      </c>
      <c r="Q10" s="459"/>
      <c r="R10" s="459"/>
      <c r="S10" s="459"/>
      <c r="T10" s="459"/>
      <c r="U10" s="441"/>
      <c r="V10" s="442"/>
      <c r="W10" s="441"/>
      <c r="X10" s="442"/>
      <c r="Y10" s="459"/>
      <c r="Z10" s="446"/>
      <c r="AA10" s="459"/>
    </row>
    <row r="11" spans="5:45" ht="78.75" customHeight="1">
      <c r="E11" s="445"/>
      <c r="F11" s="491"/>
      <c r="G11" s="445"/>
      <c r="H11" s="445"/>
      <c r="I11" s="445"/>
      <c r="J11" s="445"/>
      <c r="K11" s="445"/>
      <c r="L11" s="445"/>
      <c r="M11" s="27" t="s">
        <v>123</v>
      </c>
      <c r="N11" s="27" t="s">
        <v>18</v>
      </c>
      <c r="O11" s="27" t="s">
        <v>19</v>
      </c>
      <c r="P11" s="445"/>
      <c r="Q11" s="445"/>
      <c r="R11" s="445"/>
      <c r="S11" s="445"/>
      <c r="T11" s="445"/>
      <c r="U11" s="27" t="s">
        <v>20</v>
      </c>
      <c r="V11" s="27" t="s">
        <v>21</v>
      </c>
      <c r="W11" s="27" t="s">
        <v>20</v>
      </c>
      <c r="X11" s="27" t="s">
        <v>21</v>
      </c>
      <c r="Y11" s="445"/>
      <c r="Z11" s="446"/>
      <c r="AA11" s="445"/>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IF(COUNT(H25:$Y$15010)=0,"",SUM(AC1:AC65542))</f>
        <v>10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6" t="s">
        <v>867</v>
      </c>
      <c r="G15" s="367" t="s">
        <v>877</v>
      </c>
      <c r="H15" s="38">
        <v>9080432</v>
      </c>
      <c r="I15" s="38"/>
      <c r="J15" s="38"/>
      <c r="K15" s="368">
        <f t="shared" ref="K15:K24" si="0">+IFERROR(IF(COUNT(H15:J15),ROUND(SUM(H15:J15),0),""),"")</f>
        <v>9080432</v>
      </c>
      <c r="L15" s="42">
        <f>+IFERROR(IF(COUNT(K15),ROUND(K15/'Shareholding Pattern'!$L$78*100,2),""),0)</f>
        <v>8.41</v>
      </c>
      <c r="M15" s="170">
        <f t="shared" ref="M15:M24" si="1">IF(H15="","",H15)</f>
        <v>9080432</v>
      </c>
      <c r="N15" s="170"/>
      <c r="O15" s="229">
        <f t="shared" ref="O15:O24" si="2">+IFERROR(IF(COUNT(M15:N15),ROUND(SUM(M15,N15),2),""),"")</f>
        <v>9080432</v>
      </c>
      <c r="P15" s="42">
        <f>+IFERROR(IF(COUNT(O15),ROUND(O15/('Shareholding Pattern'!$P$79)*100,2),""),0)</f>
        <v>8.41</v>
      </c>
      <c r="Q15" s="38"/>
      <c r="R15" s="38"/>
      <c r="S15" s="368" t="str">
        <f t="shared" ref="S15:S24" si="3">+IFERROR(IF(COUNT(Q15:R15),ROUND(SUM(Q15:R15),0),""),"")</f>
        <v/>
      </c>
      <c r="T15" s="14">
        <f>+IFERROR(IF(COUNT(K15,S15),ROUND(SUM(S15,K15)/SUM('Shareholding Pattern'!$L$78,'Shareholding Pattern'!$T$78)*100,2),""),0)</f>
        <v>8.41</v>
      </c>
      <c r="U15" s="38"/>
      <c r="V15" s="14" t="str">
        <f t="shared" ref="V15:V24" si="4">+IFERROR(IF(COUNT(U15),ROUND(SUM(U15)/SUM(K15)*100,2),""),0)</f>
        <v/>
      </c>
      <c r="W15" s="38">
        <v>9080432</v>
      </c>
      <c r="X15" s="229">
        <f t="shared" ref="X15:X24" si="5">+IFERROR(IF(COUNT(W15),ROUND(SUM(W15)/SUM(K15)*100,2),""),0)</f>
        <v>100</v>
      </c>
      <c r="Y15" s="38">
        <v>9080432</v>
      </c>
      <c r="Z15" s="228"/>
      <c r="AA15" s="262" t="s">
        <v>461</v>
      </c>
      <c r="AB15" s="10"/>
      <c r="AC15" s="10">
        <f t="shared" ref="AC15:AC24" si="6">IF(SUM(H15:Y15)&gt;0,1,0)</f>
        <v>1</v>
      </c>
    </row>
    <row r="16" spans="5:45" ht="24.75" customHeight="1">
      <c r="E16" s="53">
        <v>2</v>
      </c>
      <c r="F16" s="366" t="s">
        <v>868</v>
      </c>
      <c r="G16" s="367" t="s">
        <v>878</v>
      </c>
      <c r="H16" s="38">
        <v>9142502</v>
      </c>
      <c r="I16" s="38"/>
      <c r="J16" s="38"/>
      <c r="K16" s="368">
        <f t="shared" si="0"/>
        <v>9142502</v>
      </c>
      <c r="L16" s="42">
        <f>+IFERROR(IF(COUNT(K16),ROUND(K16/'Shareholding Pattern'!$L$78*100,2),""),0)</f>
        <v>8.4700000000000006</v>
      </c>
      <c r="M16" s="170">
        <f t="shared" si="1"/>
        <v>9142502</v>
      </c>
      <c r="N16" s="170"/>
      <c r="O16" s="229">
        <f t="shared" si="2"/>
        <v>9142502</v>
      </c>
      <c r="P16" s="42">
        <f>+IFERROR(IF(COUNT(O16),ROUND(O16/('Shareholding Pattern'!$P$79)*100,2),""),0)</f>
        <v>8.4700000000000006</v>
      </c>
      <c r="Q16" s="38"/>
      <c r="R16" s="38"/>
      <c r="S16" s="368" t="str">
        <f t="shared" si="3"/>
        <v/>
      </c>
      <c r="T16" s="14">
        <f>+IFERROR(IF(COUNT(K16,S16),ROUND(SUM(S16,K16)/SUM('Shareholding Pattern'!$L$78,'Shareholding Pattern'!$T$78)*100,2),""),0)</f>
        <v>8.4700000000000006</v>
      </c>
      <c r="U16" s="38"/>
      <c r="V16" s="14" t="str">
        <f t="shared" si="4"/>
        <v/>
      </c>
      <c r="W16" s="38">
        <v>9142502</v>
      </c>
      <c r="X16" s="229">
        <f t="shared" si="5"/>
        <v>100</v>
      </c>
      <c r="Y16" s="38">
        <v>9142502</v>
      </c>
      <c r="Z16" s="228"/>
      <c r="AA16" s="262" t="s">
        <v>461</v>
      </c>
      <c r="AB16" s="10"/>
      <c r="AC16" s="10">
        <f t="shared" si="6"/>
        <v>1</v>
      </c>
    </row>
    <row r="17" spans="5:29" ht="24.75" customHeight="1">
      <c r="E17" s="53">
        <v>3</v>
      </c>
      <c r="F17" s="366" t="s">
        <v>869</v>
      </c>
      <c r="G17" s="367" t="s">
        <v>879</v>
      </c>
      <c r="H17" s="38">
        <v>17883900</v>
      </c>
      <c r="I17" s="38"/>
      <c r="J17" s="38"/>
      <c r="K17" s="368">
        <f t="shared" si="0"/>
        <v>17883900</v>
      </c>
      <c r="L17" s="42">
        <f>+IFERROR(IF(COUNT(K17),ROUND(K17/'Shareholding Pattern'!$L$78*100,2),""),0)</f>
        <v>16.559999999999999</v>
      </c>
      <c r="M17" s="170">
        <f t="shared" si="1"/>
        <v>17883900</v>
      </c>
      <c r="N17" s="170"/>
      <c r="O17" s="229">
        <f t="shared" si="2"/>
        <v>17883900</v>
      </c>
      <c r="P17" s="42">
        <f>+IFERROR(IF(COUNT(O17),ROUND(O17/('Shareholding Pattern'!$P$79)*100,2),""),0)</f>
        <v>16.559999999999999</v>
      </c>
      <c r="Q17" s="38"/>
      <c r="R17" s="38"/>
      <c r="S17" s="368" t="str">
        <f t="shared" si="3"/>
        <v/>
      </c>
      <c r="T17" s="14">
        <f>+IFERROR(IF(COUNT(K17,S17),ROUND(SUM(S17,K17)/SUM('Shareholding Pattern'!$L$78,'Shareholding Pattern'!$T$78)*100,2),""),0)</f>
        <v>16.559999999999999</v>
      </c>
      <c r="U17" s="38"/>
      <c r="V17" s="14" t="str">
        <f t="shared" si="4"/>
        <v/>
      </c>
      <c r="W17" s="38">
        <v>7654200</v>
      </c>
      <c r="X17" s="229">
        <f t="shared" si="5"/>
        <v>42.8</v>
      </c>
      <c r="Y17" s="38">
        <v>17883900</v>
      </c>
      <c r="Z17" s="228"/>
      <c r="AA17" s="262" t="s">
        <v>461</v>
      </c>
      <c r="AB17" s="10"/>
      <c r="AC17" s="10">
        <f t="shared" si="6"/>
        <v>1</v>
      </c>
    </row>
    <row r="18" spans="5:29" ht="24.75" customHeight="1">
      <c r="E18" s="53">
        <v>4</v>
      </c>
      <c r="F18" s="366" t="s">
        <v>870</v>
      </c>
      <c r="G18" s="367" t="s">
        <v>880</v>
      </c>
      <c r="H18" s="38">
        <v>4500000</v>
      </c>
      <c r="I18" s="38"/>
      <c r="J18" s="38"/>
      <c r="K18" s="368">
        <f t="shared" si="0"/>
        <v>4500000</v>
      </c>
      <c r="L18" s="42">
        <f>+IFERROR(IF(COUNT(K18),ROUND(K18/'Shareholding Pattern'!$L$78*100,2),""),0)</f>
        <v>4.17</v>
      </c>
      <c r="M18" s="170">
        <f t="shared" si="1"/>
        <v>4500000</v>
      </c>
      <c r="N18" s="170"/>
      <c r="O18" s="229">
        <f t="shared" si="2"/>
        <v>4500000</v>
      </c>
      <c r="P18" s="42">
        <f>+IFERROR(IF(COUNT(O18),ROUND(O18/('Shareholding Pattern'!$P$79)*100,2),""),0)</f>
        <v>4.17</v>
      </c>
      <c r="Q18" s="38"/>
      <c r="R18" s="38"/>
      <c r="S18" s="368" t="str">
        <f t="shared" si="3"/>
        <v/>
      </c>
      <c r="T18" s="14">
        <f>+IFERROR(IF(COUNT(K18,S18),ROUND(SUM(S18,K18)/SUM('Shareholding Pattern'!$L$78,'Shareholding Pattern'!$T$78)*100,2),""),0)</f>
        <v>4.17</v>
      </c>
      <c r="U18" s="38"/>
      <c r="V18" s="14" t="str">
        <f t="shared" si="4"/>
        <v/>
      </c>
      <c r="W18" s="38">
        <v>0</v>
      </c>
      <c r="X18" s="229">
        <f t="shared" si="5"/>
        <v>0</v>
      </c>
      <c r="Y18" s="38">
        <v>4500000</v>
      </c>
      <c r="Z18" s="228"/>
      <c r="AA18" s="262" t="s">
        <v>462</v>
      </c>
      <c r="AB18" s="10"/>
      <c r="AC18" s="10">
        <f t="shared" si="6"/>
        <v>1</v>
      </c>
    </row>
    <row r="19" spans="5:29" ht="24.75" customHeight="1">
      <c r="E19" s="53">
        <v>5</v>
      </c>
      <c r="F19" s="366" t="s">
        <v>871</v>
      </c>
      <c r="G19" s="367" t="s">
        <v>881</v>
      </c>
      <c r="H19" s="38">
        <v>4590000</v>
      </c>
      <c r="I19" s="38"/>
      <c r="J19" s="38"/>
      <c r="K19" s="368">
        <f t="shared" si="0"/>
        <v>4590000</v>
      </c>
      <c r="L19" s="42">
        <f>+IFERROR(IF(COUNT(K19),ROUND(K19/'Shareholding Pattern'!$L$78*100,2),""),0)</f>
        <v>4.25</v>
      </c>
      <c r="M19" s="170">
        <f t="shared" si="1"/>
        <v>4590000</v>
      </c>
      <c r="N19" s="170"/>
      <c r="O19" s="229">
        <f t="shared" si="2"/>
        <v>4590000</v>
      </c>
      <c r="P19" s="42">
        <f>+IFERROR(IF(COUNT(O19),ROUND(O19/('Shareholding Pattern'!$P$79)*100,2),""),0)</f>
        <v>4.25</v>
      </c>
      <c r="Q19" s="38"/>
      <c r="R19" s="38"/>
      <c r="S19" s="368" t="str">
        <f t="shared" si="3"/>
        <v/>
      </c>
      <c r="T19" s="14">
        <f>+IFERROR(IF(COUNT(K19,S19),ROUND(SUM(S19,K19)/SUM('Shareholding Pattern'!$L$78,'Shareholding Pattern'!$T$78)*100,2),""),0)</f>
        <v>4.25</v>
      </c>
      <c r="U19" s="38"/>
      <c r="V19" s="14" t="str">
        <f t="shared" si="4"/>
        <v/>
      </c>
      <c r="W19" s="38">
        <v>0</v>
      </c>
      <c r="X19" s="229">
        <f t="shared" si="5"/>
        <v>0</v>
      </c>
      <c r="Y19" s="38">
        <v>4590000</v>
      </c>
      <c r="Z19" s="228"/>
      <c r="AA19" s="262" t="s">
        <v>462</v>
      </c>
      <c r="AB19" s="10"/>
      <c r="AC19" s="10">
        <f t="shared" si="6"/>
        <v>1</v>
      </c>
    </row>
    <row r="20" spans="5:29" ht="24.75" customHeight="1">
      <c r="E20" s="53">
        <v>6</v>
      </c>
      <c r="F20" s="366" t="s">
        <v>872</v>
      </c>
      <c r="G20" s="367" t="s">
        <v>882</v>
      </c>
      <c r="H20" s="38">
        <v>4590000</v>
      </c>
      <c r="I20" s="38"/>
      <c r="J20" s="38"/>
      <c r="K20" s="368">
        <f t="shared" si="0"/>
        <v>4590000</v>
      </c>
      <c r="L20" s="42">
        <f>+IFERROR(IF(COUNT(K20),ROUND(K20/'Shareholding Pattern'!$L$78*100,2),""),0)</f>
        <v>4.25</v>
      </c>
      <c r="M20" s="170">
        <f t="shared" si="1"/>
        <v>4590000</v>
      </c>
      <c r="N20" s="170"/>
      <c r="O20" s="229">
        <f t="shared" si="2"/>
        <v>4590000</v>
      </c>
      <c r="P20" s="42">
        <f>+IFERROR(IF(COUNT(O20),ROUND(O20/('Shareholding Pattern'!$P$79)*100,2),""),0)</f>
        <v>4.25</v>
      </c>
      <c r="Q20" s="38"/>
      <c r="R20" s="38"/>
      <c r="S20" s="368" t="str">
        <f t="shared" si="3"/>
        <v/>
      </c>
      <c r="T20" s="14">
        <f>+IFERROR(IF(COUNT(K20,S20),ROUND(SUM(S20,K20)/SUM('Shareholding Pattern'!$L$78,'Shareholding Pattern'!$T$78)*100,2),""),0)</f>
        <v>4.25</v>
      </c>
      <c r="U20" s="38"/>
      <c r="V20" s="14" t="str">
        <f t="shared" si="4"/>
        <v/>
      </c>
      <c r="W20" s="38">
        <v>0</v>
      </c>
      <c r="X20" s="229">
        <f t="shared" si="5"/>
        <v>0</v>
      </c>
      <c r="Y20" s="38">
        <v>4590000</v>
      </c>
      <c r="Z20" s="228"/>
      <c r="AA20" s="262" t="s">
        <v>462</v>
      </c>
      <c r="AB20" s="10"/>
      <c r="AC20" s="10">
        <f t="shared" si="6"/>
        <v>1</v>
      </c>
    </row>
    <row r="21" spans="5:29" ht="24.75" customHeight="1">
      <c r="E21" s="53">
        <v>7</v>
      </c>
      <c r="F21" s="366" t="s">
        <v>873</v>
      </c>
      <c r="G21" s="367" t="s">
        <v>886</v>
      </c>
      <c r="H21" s="38">
        <v>4116289</v>
      </c>
      <c r="I21" s="38"/>
      <c r="J21" s="38"/>
      <c r="K21" s="368">
        <f t="shared" si="0"/>
        <v>4116289</v>
      </c>
      <c r="L21" s="42">
        <f>+IFERROR(IF(COUNT(K21),ROUND(K21/'Shareholding Pattern'!$L$78*100,2),""),0)</f>
        <v>3.81</v>
      </c>
      <c r="M21" s="170">
        <f t="shared" si="1"/>
        <v>4116289</v>
      </c>
      <c r="N21" s="170"/>
      <c r="O21" s="229">
        <f t="shared" si="2"/>
        <v>4116289</v>
      </c>
      <c r="P21" s="42">
        <f>+IFERROR(IF(COUNT(O21),ROUND(O21/('Shareholding Pattern'!$P$79)*100,2),""),0)</f>
        <v>3.81</v>
      </c>
      <c r="Q21" s="38"/>
      <c r="R21" s="38"/>
      <c r="S21" s="368" t="str">
        <f t="shared" si="3"/>
        <v/>
      </c>
      <c r="T21" s="14">
        <f>+IFERROR(IF(COUNT(K21,S21),ROUND(SUM(S21,K21)/SUM('Shareholding Pattern'!$L$78,'Shareholding Pattern'!$T$78)*100,2),""),0)</f>
        <v>3.81</v>
      </c>
      <c r="U21" s="38"/>
      <c r="V21" s="14" t="str">
        <f t="shared" si="4"/>
        <v/>
      </c>
      <c r="W21" s="38">
        <v>0</v>
      </c>
      <c r="X21" s="229">
        <f t="shared" si="5"/>
        <v>0</v>
      </c>
      <c r="Y21" s="38">
        <v>4116289</v>
      </c>
      <c r="Z21" s="228"/>
      <c r="AA21" s="262" t="s">
        <v>462</v>
      </c>
      <c r="AB21" s="10"/>
      <c r="AC21" s="10">
        <f t="shared" si="6"/>
        <v>1</v>
      </c>
    </row>
    <row r="22" spans="5:29" ht="24.75" customHeight="1">
      <c r="E22" s="53">
        <v>8</v>
      </c>
      <c r="F22" s="366" t="s">
        <v>874</v>
      </c>
      <c r="G22" s="367" t="s">
        <v>883</v>
      </c>
      <c r="H22" s="38">
        <v>3082800</v>
      </c>
      <c r="I22" s="38"/>
      <c r="J22" s="38"/>
      <c r="K22" s="368">
        <f t="shared" si="0"/>
        <v>3082800</v>
      </c>
      <c r="L22" s="42">
        <f>+IFERROR(IF(COUNT(K22),ROUND(K22/'Shareholding Pattern'!$L$78*100,2),""),0)</f>
        <v>2.86</v>
      </c>
      <c r="M22" s="170">
        <f t="shared" si="1"/>
        <v>3082800</v>
      </c>
      <c r="N22" s="170"/>
      <c r="O22" s="229">
        <f t="shared" si="2"/>
        <v>3082800</v>
      </c>
      <c r="P22" s="42">
        <f>+IFERROR(IF(COUNT(O22),ROUND(O22/('Shareholding Pattern'!$P$79)*100,2),""),0)</f>
        <v>2.86</v>
      </c>
      <c r="Q22" s="38"/>
      <c r="R22" s="38"/>
      <c r="S22" s="368" t="str">
        <f t="shared" si="3"/>
        <v/>
      </c>
      <c r="T22" s="14">
        <f>+IFERROR(IF(COUNT(K22,S22),ROUND(SUM(S22,K22)/SUM('Shareholding Pattern'!$L$78,'Shareholding Pattern'!$T$78)*100,2),""),0)</f>
        <v>2.86</v>
      </c>
      <c r="U22" s="38"/>
      <c r="V22" s="14" t="str">
        <f t="shared" si="4"/>
        <v/>
      </c>
      <c r="W22" s="38">
        <v>3082800</v>
      </c>
      <c r="X22" s="229">
        <f t="shared" si="5"/>
        <v>100</v>
      </c>
      <c r="Y22" s="38">
        <v>3082800</v>
      </c>
      <c r="Z22" s="228"/>
      <c r="AA22" s="262" t="s">
        <v>462</v>
      </c>
      <c r="AB22" s="10"/>
      <c r="AC22" s="10">
        <f t="shared" si="6"/>
        <v>1</v>
      </c>
    </row>
    <row r="23" spans="5:29" ht="24.75" customHeight="1">
      <c r="E23" s="53">
        <v>9</v>
      </c>
      <c r="F23" s="366" t="s">
        <v>875</v>
      </c>
      <c r="G23" s="367" t="s">
        <v>884</v>
      </c>
      <c r="H23" s="38">
        <v>3458400</v>
      </c>
      <c r="I23" s="38"/>
      <c r="J23" s="38"/>
      <c r="K23" s="368">
        <f t="shared" si="0"/>
        <v>3458400</v>
      </c>
      <c r="L23" s="42">
        <f>+IFERROR(IF(COUNT(K23),ROUND(K23/'Shareholding Pattern'!$L$78*100,2),""),0)</f>
        <v>3.2</v>
      </c>
      <c r="M23" s="170">
        <f t="shared" si="1"/>
        <v>3458400</v>
      </c>
      <c r="N23" s="170"/>
      <c r="O23" s="229">
        <f t="shared" si="2"/>
        <v>3458400</v>
      </c>
      <c r="P23" s="42">
        <f>+IFERROR(IF(COUNT(O23),ROUND(O23/('Shareholding Pattern'!$P$79)*100,2),""),0)</f>
        <v>3.2</v>
      </c>
      <c r="Q23" s="38"/>
      <c r="R23" s="38"/>
      <c r="S23" s="368" t="str">
        <f t="shared" si="3"/>
        <v/>
      </c>
      <c r="T23" s="14">
        <f>+IFERROR(IF(COUNT(K23,S23),ROUND(SUM(S23,K23)/SUM('Shareholding Pattern'!$L$78,'Shareholding Pattern'!$T$78)*100,2),""),0)</f>
        <v>3.2</v>
      </c>
      <c r="U23" s="38"/>
      <c r="V23" s="14" t="str">
        <f t="shared" si="4"/>
        <v/>
      </c>
      <c r="W23" s="38">
        <v>3288472</v>
      </c>
      <c r="X23" s="229">
        <f t="shared" si="5"/>
        <v>95.09</v>
      </c>
      <c r="Y23" s="38">
        <v>3458400</v>
      </c>
      <c r="Z23" s="228"/>
      <c r="AA23" s="262" t="s">
        <v>462</v>
      </c>
      <c r="AB23" s="10"/>
      <c r="AC23" s="10">
        <f t="shared" si="6"/>
        <v>1</v>
      </c>
    </row>
    <row r="24" spans="5:29" ht="24.75" customHeight="1">
      <c r="E24" s="53">
        <v>10</v>
      </c>
      <c r="F24" s="366" t="s">
        <v>876</v>
      </c>
      <c r="G24" s="367" t="s">
        <v>885</v>
      </c>
      <c r="H24" s="38">
        <v>2633400</v>
      </c>
      <c r="I24" s="38"/>
      <c r="J24" s="38"/>
      <c r="K24" s="368">
        <f t="shared" si="0"/>
        <v>2633400</v>
      </c>
      <c r="L24" s="42">
        <f>+IFERROR(IF(COUNT(K24),ROUND(K24/'Shareholding Pattern'!$L$78*100,2),""),0)</f>
        <v>2.44</v>
      </c>
      <c r="M24" s="170">
        <f t="shared" si="1"/>
        <v>2633400</v>
      </c>
      <c r="N24" s="170"/>
      <c r="O24" s="229">
        <f t="shared" si="2"/>
        <v>2633400</v>
      </c>
      <c r="P24" s="42">
        <f>+IFERROR(IF(COUNT(O24),ROUND(O24/('Shareholding Pattern'!$P$79)*100,2),""),0)</f>
        <v>2.44</v>
      </c>
      <c r="Q24" s="38"/>
      <c r="R24" s="38"/>
      <c r="S24" s="368" t="str">
        <f t="shared" si="3"/>
        <v/>
      </c>
      <c r="T24" s="14">
        <f>+IFERROR(IF(COUNT(K24,S24),ROUND(SUM(S24,K24)/SUM('Shareholding Pattern'!$L$78,'Shareholding Pattern'!$T$78)*100,2),""),0)</f>
        <v>2.44</v>
      </c>
      <c r="U24" s="38"/>
      <c r="V24" s="14" t="str">
        <f t="shared" si="4"/>
        <v/>
      </c>
      <c r="W24" s="38">
        <v>0</v>
      </c>
      <c r="X24" s="229">
        <f t="shared" si="5"/>
        <v>0</v>
      </c>
      <c r="Y24" s="38">
        <v>2633400</v>
      </c>
      <c r="Z24" s="228"/>
      <c r="AA24" s="262" t="s">
        <v>462</v>
      </c>
      <c r="AB24" s="10"/>
      <c r="AC24" s="10">
        <f t="shared" si="6"/>
        <v>1</v>
      </c>
    </row>
    <row r="25" spans="5:29" ht="16.5" hidden="1" customHeight="1">
      <c r="E25" s="2"/>
      <c r="F25" s="167"/>
      <c r="G25" s="167"/>
      <c r="H25" s="167"/>
      <c r="I25" s="167"/>
      <c r="J25" s="167"/>
      <c r="K25" s="167"/>
      <c r="L25" s="167"/>
      <c r="M25" s="167"/>
      <c r="N25" s="167"/>
      <c r="O25" s="167"/>
      <c r="P25" s="167"/>
      <c r="Q25" s="167"/>
      <c r="R25" s="167"/>
      <c r="S25" s="167"/>
      <c r="T25" s="167"/>
      <c r="U25" s="167"/>
      <c r="V25" s="167"/>
      <c r="W25" s="167"/>
      <c r="X25" s="167"/>
      <c r="Y25" s="168"/>
    </row>
    <row r="26" spans="5:29" ht="20.100000000000001" customHeight="1">
      <c r="E26" s="105"/>
      <c r="F26" s="51" t="s">
        <v>392</v>
      </c>
      <c r="G26" s="51" t="s">
        <v>19</v>
      </c>
      <c r="H26" s="44">
        <f>+IFERROR(IF(COUNT(H14:H25),ROUND(SUM(H14:H25),0),""),"")</f>
        <v>63077723</v>
      </c>
      <c r="I26" s="44" t="str">
        <f>+IFERROR(IF(COUNT(I14:I25),ROUND(SUM(I14:I25),0),""),"")</f>
        <v/>
      </c>
      <c r="J26" s="44" t="str">
        <f>+IFERROR(IF(COUNT(J14:J25),ROUND(SUM(J14:J25),0),""),"")</f>
        <v/>
      </c>
      <c r="K26" s="44">
        <f>+IFERROR(IF(COUNT(K14:K25),ROUND(SUM(K14:K25),0),""),"")</f>
        <v>63077723</v>
      </c>
      <c r="L26" s="14">
        <f>+IFERROR(IF(COUNT(K26),ROUND(K26/'Shareholding Pattern'!$L$78*100,2),""),0)</f>
        <v>58.42</v>
      </c>
      <c r="M26" s="29">
        <f>+IFERROR(IF(COUNT(M14:M25),ROUND(SUM(M14:M25),0),""),"")</f>
        <v>63077723</v>
      </c>
      <c r="N26" s="29" t="str">
        <f>+IFERROR(IF(COUNT(N14:N25),ROUND(SUM(N14:N25),0),""),"")</f>
        <v/>
      </c>
      <c r="O26" s="29">
        <f>+IFERROR(IF(COUNT(O14:O25),ROUND(SUM(O14:O25),0),""),"")</f>
        <v>63077723</v>
      </c>
      <c r="P26" s="14">
        <f>+IFERROR(IF(COUNT(O26),ROUND(O26/('Shareholding Pattern'!$P$79)*100,2),""),0)</f>
        <v>58.42</v>
      </c>
      <c r="Q26" s="44" t="str">
        <f>+IFERROR(IF(COUNT(Q14:Q25),ROUND(SUM(Q14:Q25),0),""),"")</f>
        <v/>
      </c>
      <c r="R26" s="44" t="str">
        <f>+IFERROR(IF(COUNT(R14:R25),ROUND(SUM(R14:R25),0),""),"")</f>
        <v/>
      </c>
      <c r="S26" s="44" t="str">
        <f>+IFERROR(IF(COUNT(S14:S25),ROUND(SUM(S14:S25),0),""),"")</f>
        <v/>
      </c>
      <c r="T26" s="14">
        <f>+IFERROR(IF(COUNT(K26,S26),ROUND(SUM(S26,K26)/SUM('Shareholding Pattern'!$L$78,'Shareholding Pattern'!$T$78)*100,2),""),0)</f>
        <v>58.42</v>
      </c>
      <c r="U26" s="44" t="str">
        <f>+IFERROR(IF(COUNT(U14:U25),ROUND(SUM(U14:U25),0),""),"")</f>
        <v/>
      </c>
      <c r="V26" s="14" t="str">
        <f>+IFERROR(IF(COUNT(U26),ROUND(SUM(U26)/SUM(K26)*100,2),""),0)</f>
        <v/>
      </c>
      <c r="W26" s="44">
        <f>+IFERROR(IF(COUNT(W14:W25),ROUND(SUM(W14:W25),0),""),"")</f>
        <v>32248406</v>
      </c>
      <c r="X26" s="14">
        <f>+IFERROR(IF(COUNT(W26),ROUND(SUM(W26)/SUM(K26)*100,2),""),0)</f>
        <v>51.12</v>
      </c>
      <c r="Y26" s="44">
        <f>+IFERROR(IF(COUNT(Y14:Y25),ROUND(SUM(Y14:Y25),0),""),"")</f>
        <v>63077723</v>
      </c>
    </row>
  </sheetData>
  <sheetProtection algorithmName="SHA-512" hashValue="lOzQY3dna/fBrUoLYBPKaznuIvbJcxFnTmU3ax1B1I7WPucTuLqHhaheYdfJRaO/j+HuKbvWHDmovM2GkxfVwA==" saltValue="4bjHmuhWEa1f0kOZqLCCYg=="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xWindow="692" yWindow="347" count="6">
    <dataValidation type="whole" operator="lessThanOrEqual" allowBlank="1" showInputMessage="1" showErrorMessage="1" sqref="Y13 Y15:Y24" xr:uid="{00000000-0002-0000-0500-000000000000}">
      <formula1>K13</formula1>
    </dataValidation>
    <dataValidation type="whole" operator="lessThanOrEqual" allowBlank="1" showInputMessage="1" showErrorMessage="1" sqref="U13 U15:U24" xr:uid="{00000000-0002-0000-0500-000001000000}">
      <formula1>H13</formula1>
    </dataValidation>
    <dataValidation type="whole" operator="lessThanOrEqual" allowBlank="1" showInputMessage="1" showErrorMessage="1" sqref="W13 W15:W24" xr:uid="{00000000-0002-0000-0500-000002000000}">
      <formula1>H13</formula1>
    </dataValidation>
    <dataValidation type="whole" operator="greaterThanOrEqual" allowBlank="1" showInputMessage="1" showErrorMessage="1" sqref="Q13:R13 H13:J13 M13:N13 Q15:R24 H15:J24 M15:N24" xr:uid="{00000000-0002-0000-0500-000003000000}">
      <formula1>0</formula1>
    </dataValidation>
    <dataValidation type="textLength" operator="equal" allowBlank="1" showInputMessage="1" showErrorMessage="1" prompt="[A-Z][A-Z][A-Z][A-Z][A-Z][0-9][0-9][0-9][0-9][A-Z]_x000a__x000a_In absence of PAN write : ZZZZZ9999Z" sqref="G13 G15:G24" xr:uid="{00000000-0002-0000-0500-000004000000}">
      <formula1>10</formula1>
    </dataValidation>
    <dataValidation type="list" allowBlank="1" showInputMessage="1" showErrorMessage="1" sqref="AA13 AA15:AA24" xr:uid="{00000000-0002-0000-0500-000005000000}">
      <formula1>$AR$2:$AS$2</formula1>
    </dataValidation>
  </dataValidations>
  <hyperlinks>
    <hyperlink ref="G26" location="'Shareholding Pattern'!F14" display="Total" xr:uid="{00000000-0004-0000-0500-000000000000}"/>
    <hyperlink ref="F26"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68580</xdr:colOff>
                    <xdr:row>14</xdr:row>
                    <xdr:rowOff>68580</xdr:rowOff>
                  </from>
                  <to>
                    <xdr:col>25</xdr:col>
                    <xdr:colOff>1318260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68580</xdr:colOff>
                    <xdr:row>15</xdr:row>
                    <xdr:rowOff>68580</xdr:rowOff>
                  </from>
                  <to>
                    <xdr:col>25</xdr:col>
                    <xdr:colOff>1318260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68580</xdr:colOff>
                    <xdr:row>16</xdr:row>
                    <xdr:rowOff>68580</xdr:rowOff>
                  </from>
                  <to>
                    <xdr:col>25</xdr:col>
                    <xdr:colOff>1318260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68580</xdr:colOff>
                    <xdr:row>17</xdr:row>
                    <xdr:rowOff>68580</xdr:rowOff>
                  </from>
                  <to>
                    <xdr:col>25</xdr:col>
                    <xdr:colOff>1318260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68580</xdr:colOff>
                    <xdr:row>18</xdr:row>
                    <xdr:rowOff>68580</xdr:rowOff>
                  </from>
                  <to>
                    <xdr:col>25</xdr:col>
                    <xdr:colOff>1318260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68580</xdr:colOff>
                    <xdr:row>19</xdr:row>
                    <xdr:rowOff>68580</xdr:rowOff>
                  </from>
                  <to>
                    <xdr:col>25</xdr:col>
                    <xdr:colOff>1318260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25</xdr:col>
                    <xdr:colOff>68580</xdr:colOff>
                    <xdr:row>20</xdr:row>
                    <xdr:rowOff>68580</xdr:rowOff>
                  </from>
                  <to>
                    <xdr:col>25</xdr:col>
                    <xdr:colOff>1318260</xdr:colOff>
                    <xdr:row>20</xdr:row>
                    <xdr:rowOff>266700</xdr:rowOff>
                  </to>
                </anchor>
              </controlPr>
            </control>
          </mc:Choice>
        </mc:AlternateContent>
        <mc:AlternateContent xmlns:mc="http://schemas.openxmlformats.org/markup-compatibility/2006">
          <mc:Choice Requires="x14">
            <control shapeId="6152" r:id="rId11" name="Button 8">
              <controlPr defaultSize="0" print="0" autoFill="0" autoPict="0" macro="[0]!opentextblock">
                <anchor moveWithCells="1" sizeWithCells="1">
                  <from>
                    <xdr:col>25</xdr:col>
                    <xdr:colOff>68580</xdr:colOff>
                    <xdr:row>21</xdr:row>
                    <xdr:rowOff>68580</xdr:rowOff>
                  </from>
                  <to>
                    <xdr:col>25</xdr:col>
                    <xdr:colOff>1318260</xdr:colOff>
                    <xdr:row>21</xdr:row>
                    <xdr:rowOff>266700</xdr:rowOff>
                  </to>
                </anchor>
              </controlPr>
            </control>
          </mc:Choice>
        </mc:AlternateContent>
        <mc:AlternateContent xmlns:mc="http://schemas.openxmlformats.org/markup-compatibility/2006">
          <mc:Choice Requires="x14">
            <control shapeId="6153" r:id="rId12" name="Button 9">
              <controlPr defaultSize="0" print="0" autoFill="0" autoPict="0" macro="[0]!opentextblock">
                <anchor moveWithCells="1" sizeWithCells="1">
                  <from>
                    <xdr:col>25</xdr:col>
                    <xdr:colOff>68580</xdr:colOff>
                    <xdr:row>22</xdr:row>
                    <xdr:rowOff>68580</xdr:rowOff>
                  </from>
                  <to>
                    <xdr:col>25</xdr:col>
                    <xdr:colOff>1318260</xdr:colOff>
                    <xdr:row>22</xdr:row>
                    <xdr:rowOff>266700</xdr:rowOff>
                  </to>
                </anchor>
              </controlPr>
            </control>
          </mc:Choice>
        </mc:AlternateContent>
        <mc:AlternateContent xmlns:mc="http://schemas.openxmlformats.org/markup-compatibility/2006">
          <mc:Choice Requires="x14">
            <control shapeId="6154" r:id="rId13" name="Button 10">
              <controlPr defaultSize="0" print="0" autoFill="0" autoPict="0" macro="[0]!opentextblock">
                <anchor moveWithCells="1" sizeWithCells="1">
                  <from>
                    <xdr:col>25</xdr:col>
                    <xdr:colOff>68580</xdr:colOff>
                    <xdr:row>23</xdr:row>
                    <xdr:rowOff>68580</xdr:rowOff>
                  </from>
                  <to>
                    <xdr:col>25</xdr:col>
                    <xdr:colOff>1318260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4"/>
  <cols>
    <col min="1" max="3" width="0" hidden="1" customWidth="1"/>
    <col min="4" max="4" width="2.6640625" customWidth="1"/>
    <col min="5" max="5" width="9.109375" customWidth="1"/>
    <col min="6" max="6" width="14" customWidth="1"/>
    <col min="7" max="8" width="15.6640625" customWidth="1"/>
    <col min="9" max="9" width="13" hidden="1" customWidth="1"/>
    <col min="10" max="10" width="20.109375" customWidth="1"/>
    <col min="11" max="11" width="18.109375" customWidth="1"/>
    <col min="12" max="12" width="14" customWidth="1"/>
    <col min="13" max="14" width="15.6640625" customWidth="1"/>
    <col min="15" max="15" width="20.109375" customWidth="1"/>
    <col min="16" max="16" width="18.109375" customWidth="1"/>
    <col min="17" max="18" width="9.109375" customWidth="1"/>
    <col min="19" max="19" width="18.6640625" customWidth="1"/>
    <col min="20" max="20" width="11.5546875" customWidth="1"/>
    <col min="21" max="21" width="10.44140625" customWidth="1"/>
    <col min="22" max="22" width="31" customWidth="1"/>
    <col min="23" max="23" width="9.109375" customWidth="1"/>
    <col min="24" max="27" width="0" hidden="1" customWidth="1"/>
    <col min="28" max="16384" width="9.10937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3" t="s">
        <v>600</v>
      </c>
    </row>
    <row r="4" spans="5:27" ht="15.75" hidden="1" customHeight="1">
      <c r="AA4" s="303" t="s">
        <v>601</v>
      </c>
    </row>
    <row r="5" spans="5:27" ht="13.5" hidden="1" customHeight="1">
      <c r="AA5" s="303" t="s">
        <v>602</v>
      </c>
    </row>
    <row r="6" spans="5:27" ht="17.25" hidden="1" customHeight="1">
      <c r="AA6" s="303" t="s">
        <v>603</v>
      </c>
    </row>
    <row r="7" spans="5:27">
      <c r="F7" s="530"/>
      <c r="G7" s="530"/>
      <c r="H7" s="530"/>
      <c r="I7" s="63"/>
      <c r="AA7" s="303" t="s">
        <v>604</v>
      </c>
    </row>
    <row r="8" spans="5:27">
      <c r="F8" s="531"/>
      <c r="G8" s="531"/>
      <c r="H8" s="531"/>
      <c r="I8" s="63"/>
      <c r="AA8" s="303" t="s">
        <v>605</v>
      </c>
    </row>
    <row r="9" spans="5:27" ht="60" customHeight="1">
      <c r="E9" s="524" t="s">
        <v>114</v>
      </c>
      <c r="F9" s="443" t="s">
        <v>587</v>
      </c>
      <c r="G9" s="525"/>
      <c r="H9" s="525"/>
      <c r="I9" s="525"/>
      <c r="J9" s="525"/>
      <c r="K9" s="444"/>
      <c r="L9" s="443" t="s">
        <v>592</v>
      </c>
      <c r="M9" s="525"/>
      <c r="N9" s="525"/>
      <c r="O9" s="525"/>
      <c r="P9" s="444"/>
      <c r="Q9" s="529" t="s">
        <v>593</v>
      </c>
      <c r="R9" s="529"/>
      <c r="S9" s="529"/>
      <c r="T9" s="529"/>
      <c r="U9" s="529"/>
      <c r="V9" s="446" t="s">
        <v>625</v>
      </c>
      <c r="AA9" s="303" t="s">
        <v>606</v>
      </c>
    </row>
    <row r="10" spans="5:27" ht="14.25" customHeight="1">
      <c r="E10" s="459"/>
      <c r="F10" s="446" t="s">
        <v>588</v>
      </c>
      <c r="G10" s="446" t="s">
        <v>589</v>
      </c>
      <c r="H10" s="528" t="s">
        <v>590</v>
      </c>
      <c r="I10" s="27"/>
      <c r="J10" s="446" t="s">
        <v>591</v>
      </c>
      <c r="K10" s="526" t="s">
        <v>611</v>
      </c>
      <c r="L10" s="446" t="s">
        <v>588</v>
      </c>
      <c r="M10" s="446" t="s">
        <v>589</v>
      </c>
      <c r="N10" s="528" t="s">
        <v>590</v>
      </c>
      <c r="O10" s="446" t="s">
        <v>591</v>
      </c>
      <c r="P10" s="526" t="s">
        <v>611</v>
      </c>
      <c r="Q10" s="446" t="s">
        <v>594</v>
      </c>
      <c r="R10" s="446"/>
      <c r="S10" s="446"/>
      <c r="T10" s="446"/>
      <c r="U10" s="446"/>
      <c r="V10" s="446"/>
      <c r="AA10" s="303" t="s">
        <v>607</v>
      </c>
    </row>
    <row r="11" spans="5:27" ht="47.25" customHeight="1">
      <c r="E11" s="445"/>
      <c r="F11" s="446"/>
      <c r="G11" s="446"/>
      <c r="H11" s="528"/>
      <c r="I11" s="27"/>
      <c r="J11" s="446"/>
      <c r="K11" s="527"/>
      <c r="L11" s="446"/>
      <c r="M11" s="446"/>
      <c r="N11" s="528"/>
      <c r="O11" s="446"/>
      <c r="P11" s="527"/>
      <c r="Q11" s="298" t="s">
        <v>595</v>
      </c>
      <c r="R11" s="298" t="s">
        <v>596</v>
      </c>
      <c r="S11" s="307" t="s">
        <v>627</v>
      </c>
      <c r="T11" s="298" t="s">
        <v>597</v>
      </c>
      <c r="U11" s="298" t="s">
        <v>628</v>
      </c>
      <c r="V11" s="446"/>
      <c r="AA11" s="303" t="s">
        <v>608</v>
      </c>
    </row>
    <row r="12" spans="5:27">
      <c r="E12" s="301"/>
      <c r="F12" s="533" t="s">
        <v>609</v>
      </c>
      <c r="G12" s="533"/>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2"/>
      <c r="G14" s="532"/>
      <c r="H14" s="532"/>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4"/>
  <cols>
    <col min="1" max="1" width="2.6640625" customWidth="1"/>
    <col min="2" max="2" width="4.44140625" hidden="1" customWidth="1"/>
    <col min="3" max="3" width="4" hidden="1" customWidth="1"/>
    <col min="4" max="4" width="2.66406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44140625" customWidth="1"/>
    <col min="29" max="16383" width="1.88671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124</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s="244" customFormat="1" ht="19.5" customHeight="1">
      <c r="E12" s="8" t="s">
        <v>72</v>
      </c>
      <c r="F12" s="534" t="s">
        <v>29</v>
      </c>
      <c r="G12" s="535"/>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sl/hpKl+OqsElCyFo/9ydTQQR5JNv0xnYbzniKm14Xvr7r4ZuTOb1N3BxQBW2s6FVu8aqaGJ7i+THI9xb5ngkQ==" saltValue="FdBhF+bPltMpQ+D/kbimhQ=="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109375" customWidth="1"/>
    <col min="29" max="16383" width="1.88671875" hidden="1"/>
    <col min="16384" max="16384" width="5.1093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337</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338</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djkKW0h0/Fr9ziQBbeQQTQQ+CdD7h3fkSUAY8+Sf3CdVhai7K60+btDoDCHDgW2an5YYEr3+VBmmxbAxT+DCnA==" saltValue="k6K3/AyQ1DkNKzSUmzYPhg=="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Ravi Sharma</cp:lastModifiedBy>
  <cp:lastPrinted>2016-09-08T06:44:45Z</cp:lastPrinted>
  <dcterms:created xsi:type="dcterms:W3CDTF">2015-12-16T12:56:50Z</dcterms:created>
  <dcterms:modified xsi:type="dcterms:W3CDTF">2024-04-30T11:57:29Z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