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11.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14.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showInkAnnotation="0" codeName="ThisWorkbook"/>
  <mc:AlternateContent xmlns:mc="http://schemas.openxmlformats.org/markup-compatibility/2006">
    <mc:Choice Requires="x15">
      <x15ac:absPath xmlns:x15ac="http://schemas.microsoft.com/office/spreadsheetml/2010/11/ac" url="/Users/mayankawasthi/Downloads/"/>
    </mc:Choice>
  </mc:AlternateContent>
  <xr:revisionPtr revIDLastSave="0" documentId="13_ncr:1_{08CE9D24-E2E8-4C44-A783-23428D8C43DB}" xr6:coauthVersionLast="47" xr6:coauthVersionMax="47" xr10:uidLastSave="{00000000-0000-0000-0000-000000000000}"/>
  <bookViews>
    <workbookView xWindow="0" yWindow="500" windowWidth="26020" windowHeight="15380" tabRatio="907" firstSheet="1" activeTab="2"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15" i="71" l="1"/>
  <c r="V15" i="71"/>
  <c r="S15" i="71"/>
  <c r="M15" i="71"/>
  <c r="O15" i="71" s="1"/>
  <c r="K15" i="71"/>
  <c r="X15" i="34"/>
  <c r="U15" i="34"/>
  <c r="O15" i="34"/>
  <c r="Q15" i="34" s="1"/>
  <c r="M15" i="34"/>
  <c r="AC16" i="28"/>
  <c r="V16" i="28"/>
  <c r="S16" i="28"/>
  <c r="M16" i="28"/>
  <c r="O16" i="28" s="1"/>
  <c r="K16" i="28"/>
  <c r="AC15" i="28"/>
  <c r="V15" i="28"/>
  <c r="S15" i="28"/>
  <c r="M15" i="28"/>
  <c r="O15" i="28" s="1"/>
  <c r="K15" i="28"/>
  <c r="V24" i="2" l="1"/>
  <c r="S24" i="2"/>
  <c r="M24" i="2"/>
  <c r="O24" i="2" s="1"/>
  <c r="K24" i="2"/>
  <c r="X24" i="2" s="1"/>
  <c r="V23" i="2"/>
  <c r="S23" i="2"/>
  <c r="M23" i="2"/>
  <c r="O23" i="2" s="1"/>
  <c r="K23" i="2"/>
  <c r="X23" i="2" s="1"/>
  <c r="V22" i="2"/>
  <c r="S22" i="2"/>
  <c r="M22" i="2"/>
  <c r="O22" i="2" s="1"/>
  <c r="K22" i="2"/>
  <c r="X22" i="2" s="1"/>
  <c r="V21" i="2"/>
  <c r="S21" i="2"/>
  <c r="M21" i="2"/>
  <c r="O21" i="2" s="1"/>
  <c r="K21" i="2"/>
  <c r="X21" i="2" s="1"/>
  <c r="V20" i="2"/>
  <c r="S20" i="2"/>
  <c r="M20" i="2"/>
  <c r="O20" i="2" s="1"/>
  <c r="K20" i="2"/>
  <c r="X20" i="2" s="1"/>
  <c r="V19" i="2"/>
  <c r="S19" i="2"/>
  <c r="M19" i="2"/>
  <c r="O19" i="2" s="1"/>
  <c r="K19" i="2"/>
  <c r="X19" i="2" s="1"/>
  <c r="V18" i="2"/>
  <c r="S18" i="2"/>
  <c r="M18" i="2"/>
  <c r="O18" i="2" s="1"/>
  <c r="K18" i="2"/>
  <c r="X18" i="2" s="1"/>
  <c r="V17" i="2"/>
  <c r="S17" i="2"/>
  <c r="M17" i="2"/>
  <c r="O17" i="2" s="1"/>
  <c r="K17" i="2"/>
  <c r="X17" i="2" s="1"/>
  <c r="V16" i="2"/>
  <c r="S16" i="2"/>
  <c r="M16" i="2"/>
  <c r="O16" i="2" s="1"/>
  <c r="K16" i="2"/>
  <c r="X16" i="2" s="1"/>
  <c r="V15" i="2"/>
  <c r="S15" i="2"/>
  <c r="M15" i="2"/>
  <c r="O15" i="2" s="1"/>
  <c r="K15" i="2"/>
  <c r="X15" i="2" s="1"/>
  <c r="AC41" i="1" l="1"/>
  <c r="AA41" i="1"/>
  <c r="T44" i="1" l="1"/>
  <c r="T45" i="1"/>
  <c r="T46" i="1"/>
  <c r="T47" i="1"/>
  <c r="P44" i="1"/>
  <c r="P45" i="1"/>
  <c r="P46" i="1"/>
  <c r="P47" i="1"/>
  <c r="AA17" i="71" l="1"/>
  <c r="Z17" i="71"/>
  <c r="Y17"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7" i="71"/>
  <c r="W17" i="71"/>
  <c r="U17" i="71"/>
  <c r="S17" i="71"/>
  <c r="R17" i="71"/>
  <c r="Q17" i="71"/>
  <c r="N17" i="71"/>
  <c r="K17" i="71"/>
  <c r="J17" i="71"/>
  <c r="I17" i="71"/>
  <c r="H17"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7"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7"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6" i="2"/>
  <c r="Z14" i="1" s="1"/>
  <c r="W26" i="2"/>
  <c r="U26" i="2"/>
  <c r="R26" i="2"/>
  <c r="S14" i="1" s="1"/>
  <c r="Q26" i="2"/>
  <c r="R14" i="1" s="1"/>
  <c r="J26" i="2"/>
  <c r="K14" i="1" s="1"/>
  <c r="I26" i="2"/>
  <c r="J14" i="1" s="1"/>
  <c r="S26" i="2"/>
  <c r="T14" i="1" s="1"/>
  <c r="K26" i="2"/>
  <c r="L14" i="1" l="1"/>
  <c r="X14" i="1"/>
  <c r="X26" i="2"/>
  <c r="V14" i="1"/>
  <c r="V26" i="2"/>
  <c r="J16" i="44"/>
  <c r="K77" i="1"/>
  <c r="J15" i="44" s="1"/>
  <c r="L75" i="1"/>
  <c r="W75" i="1" s="1"/>
  <c r="V16" i="44" s="1"/>
  <c r="J17" i="44"/>
  <c r="L76" i="1"/>
  <c r="S18" i="28"/>
  <c r="K18" i="28"/>
  <c r="V18" i="28" s="1"/>
  <c r="Y14" i="1" l="1"/>
  <c r="W14" i="1"/>
  <c r="K17" i="44"/>
  <c r="W76" i="1"/>
  <c r="V17" i="44" s="1"/>
  <c r="K16" i="44"/>
  <c r="L77" i="1"/>
  <c r="O2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6" i="2"/>
  <c r="O14" i="1" s="1"/>
  <c r="M26" i="2"/>
  <c r="N14" i="1" s="1"/>
  <c r="H2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34" l="1"/>
  <c r="P15" i="71"/>
  <c r="P16" i="28"/>
  <c r="P15" i="28"/>
  <c r="P23" i="2"/>
  <c r="P24" i="2"/>
  <c r="P21" i="2"/>
  <c r="P22" i="2"/>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7" i="71"/>
  <c r="P16" i="53"/>
  <c r="P16" i="31"/>
  <c r="P16" i="22"/>
  <c r="P16" i="21"/>
  <c r="P16" i="20"/>
  <c r="P16" i="18"/>
  <c r="P16" i="17"/>
  <c r="P16" i="19"/>
  <c r="P16" i="25"/>
  <c r="P18" i="28"/>
  <c r="P16" i="33"/>
  <c r="P16" i="26"/>
  <c r="P16" i="23"/>
  <c r="Q18" i="1"/>
  <c r="P2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N15" i="34" l="1"/>
  <c r="L15" i="71"/>
  <c r="T15" i="71"/>
  <c r="V15" i="34"/>
  <c r="L16" i="28"/>
  <c r="L15" i="28"/>
  <c r="T15" i="28"/>
  <c r="T16" i="28"/>
  <c r="T24" i="2"/>
  <c r="L24" i="2"/>
  <c r="T23" i="2"/>
  <c r="L23" i="2"/>
  <c r="L22" i="2"/>
  <c r="T22" i="2"/>
  <c r="L21" i="2"/>
  <c r="T21" i="2"/>
  <c r="T20" i="2"/>
  <c r="L20" i="2"/>
  <c r="T19" i="2"/>
  <c r="L19" i="2"/>
  <c r="L18" i="2"/>
  <c r="T18" i="2"/>
  <c r="T17" i="2"/>
  <c r="L17" i="2"/>
  <c r="L16" i="2"/>
  <c r="T16" i="2"/>
  <c r="T15" i="2"/>
  <c r="L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7" i="71"/>
  <c r="T16" i="60"/>
  <c r="L16" i="62"/>
  <c r="T16" i="70"/>
  <c r="T16" i="56"/>
  <c r="L16" i="60"/>
  <c r="L16" i="58"/>
  <c r="L16" i="54"/>
  <c r="T16" i="68"/>
  <c r="T16" i="69"/>
  <c r="T17"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26" i="2"/>
  <c r="U14" i="1"/>
  <c r="M18" i="1"/>
  <c r="T2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22" i="2" l="1"/>
  <c r="AC19" i="2"/>
  <c r="AC24" i="2"/>
  <c r="AC17" i="2"/>
  <c r="AC23" i="2"/>
  <c r="AC21" i="2"/>
  <c r="AC20" i="2"/>
  <c r="AC18" i="2"/>
  <c r="AC16" i="2"/>
  <c r="AC15" i="2"/>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<sst xmlns="http://schemas.openxmlformats.org/spreadsheetml/2006/main" count="4561" uniqueCount="894">
  <si>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</si>
  <si>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</si>
  <si>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</si>
  <si>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</si>
  <si>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</si>
  <si>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</si>
  <si>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</si>
  <si>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</si>
  <si>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</si>
  <si>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</si>
  <si>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</si>
  <si>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</si>
  <si>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</si>
  <si>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</si>
  <si>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</si>
  <si>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</si>
  <si>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</si>
  <si>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</si>
  <si>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</si>
  <si>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</si>
  <si>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</si>
  <si>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</si>
  <si>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</si>
  <si>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</si>
  <si>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</si>
  <si>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</si>
  <si>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</si>
  <si>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</si>
  <si>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</si>
  <si>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</si>
  <si>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</si>
  <si>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</si>
  <si>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</si>
  <si>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</si>
  <si>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</si>
  <si>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</si>
  <si>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</si>
  <si>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</si>
  <si>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</si>
  <si>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</si>
  <si>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</si>
  <si>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</si>
  <si>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</si>
  <si>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</si>
  <si>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</si>
  <si>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</si>
  <si>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</si>
  <si>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</si>
  <si>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</si>
  <si>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</si>
  <si>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</si>
  <si>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</si>
  <si>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</si>
  <si>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</si>
  <si>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</si>
  <si>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</si>
  <si>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</si>
  <si>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</si>
  <si>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</si>
  <si>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</si>
  <si>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</si>
  <si>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</si>
  <si>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</si>
  <si>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</si>
  <si>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</si>
  <si>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</si>
  <si>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</si>
  <si>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</si>
  <si>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</si>
  <si>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</si>
  <si>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</si>
  <si>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</si>
  <si>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</si>
  <si>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</si>
  <si>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</si>
  <si>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</si>
  <si>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</si>
  <si>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</si>
  <si>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</si>
  <si>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</si>
  <si>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</si>
  <si>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</si>
  <si>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</si>
  <si>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</si>
  <si>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</si>
  <si>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</si>
  <si>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</si>
  <si>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</si>
  <si>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</si>
  <si>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</si>
  <si>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</si>
  <si>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</si>
  <si>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</si>
  <si>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</si>
  <si>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</si>
  <si>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</si>
  <si>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</si>
  <si>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</si>
  <si>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</si>
  <si>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</si>
  <si>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</si>
  <si>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</si>
  <si>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</si>
  <si>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</si>
  <si>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</si>
  <si>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</si>
  <si>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</si>
  <si>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</si>
  <si>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</si>
  <si>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</si>
  <si>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</si>
  <si>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</si>
  <si>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</si>
  <si>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</si>
  <si>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</si>
  <si>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</si>
  <si>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</si>
  <si>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</si>
  <si>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</si>
  <si>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</si>
  <si>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</si>
  <si>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</si>
  <si>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</si>
  <si>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</si>
  <si>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</si>
  <si>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</si>
  <si>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</si>
  <si>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</si>
  <si>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</si>
  <si>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</si>
  <si>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</si>
  <si>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</si>
  <si>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</si>
  <si>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</si>
  <si>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</si>
  <si>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</si>
  <si>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</si>
  <si>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</si>
  <si>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</si>
  <si>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</si>
  <si>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</si>
  <si>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</si>
  <si>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</si>
  <si>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</si>
  <si>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</si>
  <si>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</si>
  <si>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</si>
  <si>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</si>
  <si>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</si>
  <si>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</si>
  <si>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</si>
  <si>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</si>
  <si>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</si>
  <si>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</si>
  <si>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</si>
  <si>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</si>
  <si>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</si>
  <si>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</si>
  <si>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</si>
  <si>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</si>
  <si>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</si>
  <si>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</si>
  <si>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</si>
  <si>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</si>
  <si>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</si>
  <si>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</si>
  <si>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</si>
  <si>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</si>
  <si>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</si>
  <si>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</si>
  <si>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</si>
  <si>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</si>
  <si>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</si>
  <si>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</si>
  <si>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</si>
  <si>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</si>
  <si>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</si>
  <si>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</si>
  <si>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</si>
  <si>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</si>
  <si>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</si>
  <si>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</si>
  <si>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</si>
  <si>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</si>
  <si>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</si>
  <si>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</si>
  <si>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</si>
  <si>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</si>
  <si>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</si>
  <si>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</si>
  <si>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</si>
  <si>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</si>
  <si>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</si>
  <si>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</si>
  <si>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</si>
  <si>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</si>
  <si>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</si>
  <si>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</si>
  <si>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</si>
  <si>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</si>
  <si>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</si>
  <si>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</si>
  <si>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</si>
  <si>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</si>
  <si>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</si>
  <si>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</si>
  <si>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</si>
  <si>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</si>
  <si>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</si>
  <si>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</si>
  <si>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</si>
  <si>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</si>
  <si>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</si>
  <si>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</si>
  <si>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</si>
  <si>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</si>
  <si>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</si>
  <si>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</si>
  <si>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</si>
  <si>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</si>
  <si>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</si>
  <si>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</si>
  <si>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</si>
  <si>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</si>
  <si>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</si>
  <si>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</si>
  <si>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</si>
  <si>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</si>
  <si>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</si>
  <si>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</si>
  <si>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</si>
  <si>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</si>
  <si>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</si>
  <si>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</si>
  <si>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</si>
  <si>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</si>
  <si>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</si>
  <si>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</si>
  <si>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</si>
  <si>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</si>
  <si>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</si>
  <si>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</si>
  <si>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</si>
  <si>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</si>
  <si>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</si>
  <si>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</si>
  <si>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</si>
  <si>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</si>
  <si>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</si>
  <si>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</si>
  <si>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</si>
  <si>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</si>
  <si>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</si>
  <si>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</si>
  <si>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</si>
  <si>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</si>
  <si>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</si>
  <si>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</si>
  <si>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</si>
  <si>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</si>
  <si>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</si>
  <si>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</si>
  <si>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</si>
  <si>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</si>
  <si>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</si>
  <si>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</si>
  <si>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</si>
  <si>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</si>
  <si>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</si>
  <si>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</si>
  <si>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</si>
  <si>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</si>
  <si>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</si>
  <si>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</si>
  <si>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</si>
  <si>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</si>
  <si>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</si>
  <si>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</si>
  <si>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</si>
  <si>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</si>
  <si>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</si>
  <si>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</si>
  <si>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</si>
  <si>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</si>
  <si>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</si>
  <si>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</si>
  <si>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</si>
  <si>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</si>
  <si>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</si>
  <si>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</si>
  <si>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</si>
  <si>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</si>
  <si>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</si>
  <si>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</si>
  <si>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</si>
  <si>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</si>
  <si>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</si>
  <si>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</si>
  <si>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</si>
  <si>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</si>
  <si>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</si>
  <si>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</si>
  <si>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</si>
  <si>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</si>
  <si>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</si>
  <si>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</si>
  <si>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</si>
  <si>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</si>
  <si>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</si>
  <si>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</si>
  <si>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</si>
  <si>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</si>
  <si>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</si>
  <si>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</si>
  <si>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</si>
  <si>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</si>
  <si>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</si>
  <si>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</si>
  <si>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</si>
  <si>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</si>
  <si>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</si>
  <si>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</si>
  <si>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</si>
  <si>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</si>
  <si>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</si>
  <si>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</si>
  <si>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</si>
  <si>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</si>
  <si>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</si>
  <si>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</si>
  <si>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</si>
  <si>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</si>
  <si>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</si>
  <si>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</si>
  <si>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</si>
  <si>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</si>
  <si>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</si>
  <si>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</si>
  <si>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</si>
  <si>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</si>
  <si>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</si>
  <si>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</si>
  <si>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</si>
  <si>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</si>
  <si>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</si>
  <si>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</si>
  <si>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</si>
  <si>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</si>
  <si>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</si>
  <si>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</si>
  <si>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</si>
  <si>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</si>
  <si>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</si>
  <si>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</si>
  <si>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</si>
  <si>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</si>
  <si>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</si>
  <si>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</si>
  <si>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</si>
  <si>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</si>
  <si>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</si>
  <si>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</si>
  <si>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</si>
  <si>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</si>
  <si>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</si>
  <si>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</si>
  <si>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</si>
  <si>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</si>
  <si>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</si>
  <si>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</si>
  <si>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</si>
  <si>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</si>
  <si>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</si>
  <si>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</si>
  <si>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</si>
  <si>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</si>
  <si>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</si>
  <si>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</si>
  <si>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</si>
  <si>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</si>
  <si>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</si>
  <si>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</si>
  <si>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</si>
  <si>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</si>
  <si>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</si>
  <si>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</si>
  <si>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</si>
  <si>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</si>
  <si>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</si>
  <si>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</si>
  <si>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</si>
  <si>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</si>
  <si>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</si>
  <si>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</si>
  <si>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</si>
  <si>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</si>
  <si>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</si>
  <si>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</si>
  <si>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</si>
  <si>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</si>
  <si>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</si>
  <si>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</si>
  <si>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</si>
  <si>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</si>
  <si>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</si>
  <si>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</si>
  <si>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</si>
  <si>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</si>
  <si>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</si>
  <si>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</si>
  <si>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</si>
  <si>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</si>
  <si>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</si>
  <si>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</si>
  <si>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</si>
  <si>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</si>
  <si>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</si>
  <si>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</si>
  <si>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</si>
  <si>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</si>
  <si>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</si>
  <si>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</si>
  <si>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</si>
  <si>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</si>
  <si>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</si>
  <si>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</si>
  <si>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</si>
  <si>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</si>
  <si>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</si>
  <si>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</si>
  <si>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</si>
  <si>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</si>
  <si>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</si>
  <si>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</si>
  <si>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</si>
  <si>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</si>
  <si>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</si>
  <si>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</si>
  <si>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</si>
  <si>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</si>
  <si>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</si>
  <si>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</si>
  <si>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</si>
  <si>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</si>
  <si>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</si>
  <si>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</si>
  <si>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</si>
  <si>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</si>
  <si>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</si>
  <si>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</si>
  <si>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</si>
  <si>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</si>
  <si>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</si>
  <si>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</si>
  <si>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</si>
  <si>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</si>
  <si>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</si>
  <si>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</si>
  <si>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</si>
  <si>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</si>
  <si>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</si>
  <si>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</si>
  <si>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</si>
  <si>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</si>
  <si>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</si>
  <si>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</si>
  <si>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</si>
  <si>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</si>
  <si>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</si>
  <si>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</si>
  <si>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</si>
  <si>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</si>
  <si>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</si>
  <si>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</si>
  <si>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</si>
  <si>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</si>
  <si>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</si>
  <si>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</si>
  <si>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</si>
  <si>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</si>
  <si>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</si>
  <si>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</si>
  <si>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</si>
  <si>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</si>
  <si>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</si>
  <si>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</si>
  <si>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</si>
  <si>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</si>
  <si>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</si>
  <si>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</si>
  <si>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</si>
  <si>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</si>
  <si>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</si>
  <si>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</si>
  <si>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</si>
  <si>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</si>
  <si>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</si>
  <si>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</si>
  <si>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</si>
  <si>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</si>
  <si>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</si>
  <si>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</si>
  <si>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</si>
  <si>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</si>
  <si>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</si>
  <si>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</si>
  <si>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</si>
  <si>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</si>
  <si>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</si>
  <si>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</si>
  <si>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</si>
  <si>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</si>
  <si>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</si>
  <si>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</si>
  <si>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</si>
  <si>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</si>
  <si>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</si>
  <si>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</si>
  <si>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</si>
  <si>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</si>
  <si>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</si>
  <si>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</si>
  <si>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</si>
  <si>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</si>
  <si>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</si>
  <si>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</si>
  <si>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</si>
  <si>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</si>
  <si>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</si>
  <si>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</si>
  <si>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</si>
  <si>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</si>
  <si>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</si>
  <si>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</si>
  <si>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</si>
  <si>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</si>
  <si>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</si>
  <si>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</si>
  <si>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</si>
  <si>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</si>
  <si>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</si>
  <si>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</si>
  <si>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</si>
  <si>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</si>
  <si>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</si>
  <si>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</si>
  <si>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</si>
  <si>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</si>
  <si>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</si>
  <si>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</si>
  <si>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</si>
  <si>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</si>
  <si>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</si>
  <si>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</si>
  <si>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</si>
  <si>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</si>
  <si>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</si>
  <si>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</si>
  <si>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</si>
  <si>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</si>
  <si>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</si>
  <si>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</si>
  <si>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</si>
  <si>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</si>
  <si>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</si>
  <si>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</si>
  <si>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</si>
  <si>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</si>
  <si>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</si>
  <si>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</si>
  <si>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</si>
  <si>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</si>
  <si>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</si>
  <si>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</si>
  <si>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</si>
  <si>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</si>
  <si>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</si>
  <si>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</si>
  <si>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</si>
  <si>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</si>
  <si>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</si>
  <si>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</si>
  <si>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</si>
  <si>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</si>
  <si>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</si>
  <si>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</si>
  <si>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</si>
  <si>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</si>
  <si>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</si>
  <si>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</si>
  <si>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</si>
  <si>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</si>
  <si>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</si>
  <si>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</si>
  <si>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</si>
  <si>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</si>
  <si>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</si>
  <si>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</si>
  <si>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</si>
  <si>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</si>
  <si>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</si>
  <si>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</si>
  <si>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</si>
  <si>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</si>
  <si>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</si>
  <si>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</si>
  <si>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</si>
  <si>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</si>
  <si>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</si>
  <si>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</si>
  <si>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</si>
  <si>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</si>
  <si>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</si>
  <si>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</si>
  <si>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</si>
  <si>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</si>
  <si>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</si>
  <si>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</si>
  <si>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</si>
  <si>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</si>
  <si>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</si>
  <si>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</si>
  <si>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</si>
  <si>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</si>
  <si>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</si>
  <si>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</si>
  <si>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</si>
  <si>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</si>
  <si>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</si>
  <si>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</si>
  <si>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</si>
  <si>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</si>
  <si>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</si>
  <si>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</si>
  <si>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</si>
  <si>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</si>
  <si>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</si>
  <si>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</si>
  <si>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</si>
  <si>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</si>
  <si>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</si>
  <si>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</si>
  <si>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</si>
  <si>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</si>
  <si>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</si>
  <si>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</si>
  <si>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</si>
  <si>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</si>
  <si>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</si>
  <si>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</si>
  <si>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</si>
  <si>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</si>
  <si>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</si>
  <si>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</si>
  <si>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</si>
  <si>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</si>
  <si>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</si>
  <si>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</si>
  <si>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</si>
  <si>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</si>
  <si>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</si>
  <si>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</si>
  <si>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</si>
  <si>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</si>
  <si>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</si>
  <si>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</si>
  <si>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</si>
  <si>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</si>
  <si>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</si>
  <si>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</si>
  <si>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</si>
  <si>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</si>
  <si>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</si>
  <si>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</si>
  <si>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</si>
  <si>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</si>
  <si>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</si>
  <si>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</si>
  <si>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</si>
  <si>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</si>
  <si>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</si>
  <si>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</si>
  <si>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</si>
  <si>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</si>
  <si>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</si>
  <si>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</si>
  <si>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</si>
  <si>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</si>
  <si>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</si>
  <si>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</si>
  <si>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</si>
  <si>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</si>
  <si>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</si>
  <si>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</si>
  <si>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</si>
  <si>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</si>
  <si>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</si>
  <si>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</si>
  <si>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</si>
  <si>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</si>
  <si>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</si>
  <si>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</si>
  <si>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</si>
  <si>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</si>
  <si>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</si>
  <si>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</si>
  <si>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</si>
  <si>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</si>
  <si>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</si>
  <si>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</si>
  <si>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</si>
  <si>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</si>
  <si>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</si>
  <si>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</si>
  <si>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</si>
  <si>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</si>
  <si>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</si>
  <si>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</si>
  <si>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</si>
  <si>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</si>
  <si>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</si>
  <si>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</si>
  <si>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</si>
  <si>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</si>
  <si>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</si>
  <si>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</si>
  <si>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</si>
  <si>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</si>
  <si>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</si>
  <si>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</si>
  <si>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</si>
  <si>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</si>
  <si>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</si>
  <si>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</si>
  <si>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</si>
  <si>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</si>
  <si>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</si>
  <si>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</si>
  <si>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</si>
  <si>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</si>
  <si>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</si>
  <si>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</si>
  <si>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</si>
  <si>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</si>
  <si>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</si>
  <si>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</si>
  <si>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</si>
  <si>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</si>
  <si>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</si>
  <si>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</si>
  <si>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</si>
  <si>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</si>
  <si>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</si>
  <si>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</si>
  <si>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</si>
  <si>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</si>
  <si>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</si>
  <si>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</si>
  <si>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</si>
  <si>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</si>
  <si>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</si>
  <si>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</si>
  <si>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</si>
  <si>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</si>
  <si>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</si>
  <si>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</si>
  <si>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</si>
  <si>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</si>
  <si>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</si>
  <si>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</si>
  <si>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</si>
  <si>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</si>
  <si>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</si>
  <si>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</si>
  <si>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</si>
  <si>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</si>
  <si>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</si>
  <si>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</si>
  <si>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</si>
  <si>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</si>
  <si>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</si>
  <si>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</si>
  <si>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</si>
  <si>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</si>
  <si>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</si>
  <si>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</si>
  <si>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</si>
  <si>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</si>
  <si>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</si>
  <si>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</si>
  <si>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</si>
  <si>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</si>
  <si>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</si>
  <si>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</si>
  <si>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</si>
  <si>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</si>
  <si>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</si>
  <si>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</si>
  <si>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</si>
  <si>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</si>
  <si>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</si>
  <si>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</si>
  <si>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</si>
  <si>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</si>
  <si>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</si>
  <si>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</si>
  <si>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</si>
  <si>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</si>
  <si>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</si>
  <si>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</si>
  <si>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</si>
  <si>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</si>
  <si>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</si>
  <si>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</si>
  <si>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</si>
  <si>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</si>
  <si>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</si>
  <si>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</si>
  <si>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</si>
  <si>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</si>
  <si>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</si>
  <si>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</si>
  <si>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</si>
  <si>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</si>
  <si>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</si>
  <si>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</si>
  <si>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</si>
  <si>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</si>
  <si>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</si>
  <si>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</si>
  <si>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</si>
  <si>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</si>
  <si>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</si>
  <si>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</si>
  <si>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</si>
  <si>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</si>
  <si>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</si>
  <si>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</si>
  <si>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</si>
  <si>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</si>
  <si>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</si>
  <si>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</si>
  <si>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</si>
  <si>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</si>
  <si>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</si>
  <si>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</si>
  <si>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</si>
  <si>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</si>
  <si>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</si>
  <si>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</si>
  <si>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</si>
  <si>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</si>
  <si>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</si>
  <si>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</si>
  <si>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</si>
  <si>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</si>
  <si>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</si>
  <si>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</si>
  <si>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</si>
  <si>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</si>
  <si>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</si>
  <si>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</si>
  <si>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</si>
  <si>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523842</t>
  </si>
  <si>
    <t>INE460DO1038</t>
  </si>
  <si>
    <t>SUPER TANNERY LIMITED</t>
  </si>
  <si>
    <t>30-09-2024</t>
  </si>
  <si>
    <t>IFTIKHARUL AMIN</t>
  </si>
  <si>
    <t>IQBAL AHSAN</t>
  </si>
  <si>
    <t>VEQARUL AMIN</t>
  </si>
  <si>
    <t>TANVEERUL AMIN</t>
  </si>
  <si>
    <t>UMAIRUL AMIN</t>
  </si>
  <si>
    <t>MUBASHIRUL AMIN</t>
  </si>
  <si>
    <t>FARHA FATIMA</t>
  </si>
  <si>
    <t>ISMAT IQBAL</t>
  </si>
  <si>
    <t>SOPHIA AMIN</t>
  </si>
  <si>
    <t>RUMANA AMIN</t>
  </si>
  <si>
    <t>AALPA7184J</t>
  </si>
  <si>
    <t>AALPA7182Q</t>
  </si>
  <si>
    <t>AFNPA8215P</t>
  </si>
  <si>
    <t>AHZPA8499D</t>
  </si>
  <si>
    <t>ALPPA5476N</t>
  </si>
  <si>
    <t>AIQPA1431M</t>
  </si>
  <si>
    <t>AAFPF1651H</t>
  </si>
  <si>
    <t>AAHPI0846H</t>
  </si>
  <si>
    <t>ACGPA0569A</t>
  </si>
  <si>
    <t>ADPPA8756M</t>
  </si>
  <si>
    <t>UPDESH KUMAR KAUSHAL</t>
  </si>
  <si>
    <t>ACEPK5213H</t>
  </si>
  <si>
    <t>SANGEETHA S</t>
  </si>
  <si>
    <t>AIJPS3739F</t>
  </si>
  <si>
    <t>CRB CAPITAL MARKETS LTD</t>
  </si>
  <si>
    <t>ZZZZZ9999Z</t>
  </si>
  <si>
    <t>060068073086032105100061084069088084066076079067075032099111110116101110116069100105116097098108101061116114117101032115116121108101061034072069073071072084058032049048048037059032087073068084072058032049048048037034062013010060068073086062068085069032084079032078069071076073071069078067069032067079077080065078089032072065083032078079084032080082079086073068069068032080065078032072079087069086069082032084072069032067079077080065078089032073083032073078032076073081085068065084073079078032060047068073086062060047068073086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</si>
</sst>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6">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5"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0" fontId="0" fillId="8" borderId="4" xfId="0" applyFill="1" applyBorder="1" applyProtection="1">
      <protection locked="0"/>
    </xf>
    <xf numFmtId="0" fontId="0" fillId="13" borderId="4" xfId="0" applyFill="1" applyBorder="1" applyAlignment="1">
      <alignment horizontal="right"/>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left"/>
      <protection locked="0"/>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63500</xdr:colOff>
          <xdr:row>14</xdr:row>
          <xdr:rowOff>63500</xdr:rowOff>
        </xdr:from>
        <xdr:to>
          <xdr:col>23</xdr:col>
          <xdr:colOff>1320800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63500</xdr:colOff>
          <xdr:row>14</xdr:row>
          <xdr:rowOff>63500</xdr:rowOff>
        </xdr:from>
        <xdr:to>
          <xdr:col>23</xdr:col>
          <xdr:colOff>1320800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63500</xdr:colOff>
          <xdr:row>15</xdr:row>
          <xdr:rowOff>63500</xdr:rowOff>
        </xdr:from>
        <xdr:to>
          <xdr:col>23</xdr:col>
          <xdr:colOff>1320800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63500</xdr:colOff>
          <xdr:row>14</xdr:row>
          <xdr:rowOff>63500</xdr:rowOff>
        </xdr:from>
        <xdr:to>
          <xdr:col>25</xdr:col>
          <xdr:colOff>1320800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63500</xdr:colOff>
          <xdr:row>14</xdr:row>
          <xdr:rowOff>63500</xdr:rowOff>
        </xdr:from>
        <xdr:to>
          <xdr:col>25</xdr:col>
          <xdr:colOff>1320800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15</xdr:row>
          <xdr:rowOff>63500</xdr:rowOff>
        </xdr:from>
        <xdr:to>
          <xdr:col>25</xdr:col>
          <xdr:colOff>1320800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16</xdr:row>
          <xdr:rowOff>63500</xdr:rowOff>
        </xdr:from>
        <xdr:to>
          <xdr:col>25</xdr:col>
          <xdr:colOff>1320800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17</xdr:row>
          <xdr:rowOff>63500</xdr:rowOff>
        </xdr:from>
        <xdr:to>
          <xdr:col>25</xdr:col>
          <xdr:colOff>1320800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18</xdr:row>
          <xdr:rowOff>63500</xdr:rowOff>
        </xdr:from>
        <xdr:to>
          <xdr:col>25</xdr:col>
          <xdr:colOff>1320800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19</xdr:row>
          <xdr:rowOff>63500</xdr:rowOff>
        </xdr:from>
        <xdr:to>
          <xdr:col>25</xdr:col>
          <xdr:colOff>1320800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20</xdr:row>
          <xdr:rowOff>63500</xdr:rowOff>
        </xdr:from>
        <xdr:to>
          <xdr:col>25</xdr:col>
          <xdr:colOff>1320800</xdr:colOff>
          <xdr:row>20</xdr:row>
          <xdr:rowOff>266700</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21</xdr:row>
          <xdr:rowOff>63500</xdr:rowOff>
        </xdr:from>
        <xdr:to>
          <xdr:col>25</xdr:col>
          <xdr:colOff>1320800</xdr:colOff>
          <xdr:row>21</xdr:row>
          <xdr:rowOff>266700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22</xdr:row>
          <xdr:rowOff>63500</xdr:rowOff>
        </xdr:from>
        <xdr:to>
          <xdr:col>25</xdr:col>
          <xdr:colOff>1320800</xdr:colOff>
          <xdr:row>22</xdr:row>
          <xdr:rowOff>266700</xdr:rowOff>
        </xdr:to>
        <xdr:sp macro="" textlink="">
          <xdr:nvSpPr>
            <xdr:cNvPr id="6153" name="Button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63500</xdr:colOff>
          <xdr:row>23</xdr:row>
          <xdr:rowOff>63500</xdr:rowOff>
        </xdr:from>
        <xdr:to>
          <xdr:col>25</xdr:col>
          <xdr:colOff>1320800</xdr:colOff>
          <xdr:row>23</xdr:row>
          <xdr:rowOff>266700</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13.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14.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topLeftCell="A4" workbookViewId="0">
      <selection activeCell="E6" sqref="E6:I6"/>
    </sheetView>
  </sheetViews>
  <sheetFormatPr baseColWidth="10" defaultColWidth="0" defaultRowHeight="15" customHeight="1" zeroHeight="1"/>
  <cols>
    <col min="1" max="1" width="2.6640625" customWidth="1"/>
    <col min="2" max="2" width="3" customWidth="1"/>
    <col min="3" max="3" width="2.6640625" customWidth="1"/>
    <col min="4" max="4" width="8" customWidth="1"/>
    <col min="5" max="5" width="12.1640625" customWidth="1"/>
    <col min="6" max="6" width="16.5" customWidth="1"/>
    <col min="7" max="7" width="17" customWidth="1"/>
    <col min="8" max="8" width="12.83203125" customWidth="1"/>
    <col min="9" max="9" width="15.33203125" customWidth="1"/>
    <col min="10" max="10" width="20.1640625" customWidth="1"/>
    <col min="11" max="11" width="4.5" customWidth="1"/>
    <col min="12" max="12" width="3.83203125" customWidth="1"/>
    <col min="13" max="13" width="5.1640625" customWidth="1"/>
    <col min="14" max="16384" width="9.1640625" hidden="1"/>
  </cols>
  <sheetData>
    <row r="1" spans="4:10"/>
    <row r="2" spans="4:10">
      <c r="I2" s="213"/>
    </row>
    <row r="3" spans="4:10">
      <c r="I3" s="213"/>
    </row>
    <row r="4" spans="4:10">
      <c r="I4" s="213"/>
    </row>
    <row r="5" spans="4:10">
      <c r="I5" s="213"/>
    </row>
    <row r="6" spans="4:10">
      <c r="E6" s="404" t="s">
        <v>396</v>
      </c>
      <c r="F6" s="405"/>
      <c r="G6" s="405"/>
      <c r="H6" s="405"/>
      <c r="I6" s="406"/>
    </row>
    <row r="7" spans="4:10">
      <c r="E7" s="214" t="s">
        <v>397</v>
      </c>
      <c r="F7" s="407" t="s">
        <v>398</v>
      </c>
      <c r="G7" s="408"/>
      <c r="H7" s="408"/>
      <c r="I7" s="409"/>
    </row>
    <row r="8" spans="4:10">
      <c r="E8" s="214" t="s">
        <v>399</v>
      </c>
      <c r="F8" s="407" t="s">
        <v>400</v>
      </c>
      <c r="G8" s="410"/>
      <c r="H8" s="410"/>
      <c r="I8" s="411"/>
    </row>
    <row r="9" spans="4:10">
      <c r="E9" s="214" t="s">
        <v>401</v>
      </c>
      <c r="F9" s="407" t="s">
        <v>402</v>
      </c>
      <c r="G9" s="410"/>
      <c r="H9" s="410"/>
      <c r="I9" s="411"/>
    </row>
    <row r="10" spans="4:10">
      <c r="E10" s="214" t="s">
        <v>403</v>
      </c>
      <c r="F10" s="407" t="s">
        <v>582</v>
      </c>
      <c r="G10" s="410"/>
      <c r="H10" s="410"/>
      <c r="I10" s="411"/>
    </row>
    <row r="11" spans="4:10">
      <c r="E11" s="214" t="s">
        <v>581</v>
      </c>
      <c r="F11" s="407" t="s">
        <v>431</v>
      </c>
      <c r="G11" s="410"/>
      <c r="H11" s="410"/>
      <c r="I11" s="411"/>
    </row>
    <row r="12" spans="4:10">
      <c r="E12" s="214" t="s">
        <v>585</v>
      </c>
      <c r="F12" s="407" t="s">
        <v>586</v>
      </c>
      <c r="G12" s="410"/>
      <c r="H12" s="410"/>
      <c r="I12" s="411"/>
    </row>
    <row r="13" spans="4:10">
      <c r="I13" s="213"/>
    </row>
    <row r="14" spans="4:10">
      <c r="I14" s="213"/>
    </row>
    <row r="15" spans="4:10">
      <c r="D15" s="412" t="s">
        <v>404</v>
      </c>
      <c r="E15" s="413"/>
      <c r="F15" s="413"/>
      <c r="G15" s="413"/>
      <c r="H15" s="413"/>
      <c r="I15" s="413"/>
      <c r="J15" s="414"/>
    </row>
    <row r="16" spans="4:10" ht="27.75" customHeight="1">
      <c r="D16" s="415" t="s">
        <v>405</v>
      </c>
      <c r="E16" s="415"/>
      <c r="F16" s="415"/>
      <c r="G16" s="415"/>
      <c r="H16" s="415"/>
      <c r="I16" s="415"/>
      <c r="J16" s="415"/>
    </row>
    <row r="17" spans="4:10" ht="45" customHeight="1">
      <c r="D17" s="416" t="s">
        <v>406</v>
      </c>
      <c r="E17" s="416"/>
      <c r="F17" s="416"/>
      <c r="G17" s="416"/>
      <c r="H17" s="416"/>
      <c r="I17" s="416"/>
      <c r="J17" s="416"/>
    </row>
    <row r="18" spans="4:10">
      <c r="D18" s="215"/>
      <c r="E18" s="215"/>
      <c r="F18" s="215"/>
      <c r="G18" s="215"/>
      <c r="H18" s="215"/>
      <c r="I18" s="216"/>
      <c r="J18" s="215"/>
    </row>
    <row r="19" spans="4:10">
      <c r="I19" s="213"/>
    </row>
    <row r="20" spans="4:10" ht="16">
      <c r="D20" s="395" t="s">
        <v>407</v>
      </c>
      <c r="E20" s="396"/>
      <c r="F20" s="396"/>
      <c r="G20" s="396"/>
      <c r="H20" s="396"/>
      <c r="I20" s="396"/>
      <c r="J20" s="397"/>
    </row>
    <row r="21" spans="4:10" ht="18" customHeight="1">
      <c r="D21" s="417" t="s">
        <v>408</v>
      </c>
      <c r="E21" s="418"/>
      <c r="F21" s="418"/>
      <c r="G21" s="418"/>
      <c r="H21" s="418"/>
      <c r="I21" s="418"/>
      <c r="J21" s="419"/>
    </row>
    <row r="22" spans="4:10" ht="16.5" customHeight="1">
      <c r="D22" s="420" t="s">
        <v>409</v>
      </c>
      <c r="E22" s="421"/>
      <c r="F22" s="421"/>
      <c r="G22" s="421"/>
      <c r="H22" s="421"/>
      <c r="I22" s="421"/>
      <c r="J22" s="422"/>
    </row>
    <row r="23" spans="4:10" ht="16.5" customHeight="1">
      <c r="D23" s="381" t="s">
        <v>410</v>
      </c>
      <c r="E23" s="382"/>
      <c r="F23" s="382"/>
      <c r="G23" s="382"/>
      <c r="H23" s="382"/>
      <c r="I23" s="382"/>
      <c r="J23" s="383"/>
    </row>
    <row r="24" spans="4:10" ht="18.75" customHeight="1">
      <c r="D24" s="381" t="s">
        <v>411</v>
      </c>
      <c r="E24" s="382"/>
      <c r="F24" s="382"/>
      <c r="G24" s="382"/>
      <c r="H24" s="382"/>
      <c r="I24" s="382"/>
      <c r="J24" s="383"/>
    </row>
    <row r="25" spans="4:10" ht="28.5" customHeight="1">
      <c r="D25" s="384" t="s">
        <v>412</v>
      </c>
      <c r="E25" s="385"/>
      <c r="F25" s="385"/>
      <c r="G25" s="385"/>
      <c r="H25" s="385"/>
      <c r="I25" s="385"/>
      <c r="J25" s="386"/>
    </row>
    <row r="26" spans="4:10">
      <c r="I26" s="213"/>
    </row>
    <row r="27" spans="4:10">
      <c r="I27" s="213"/>
    </row>
    <row r="28" spans="4:10" ht="16">
      <c r="D28" s="401" t="s">
        <v>413</v>
      </c>
      <c r="E28" s="402"/>
      <c r="F28" s="402"/>
      <c r="G28" s="402"/>
      <c r="H28" s="402"/>
      <c r="I28" s="402"/>
      <c r="J28" s="403"/>
    </row>
    <row r="29" spans="4:10" ht="16">
      <c r="D29" s="217">
        <v>1</v>
      </c>
      <c r="E29" s="393" t="s">
        <v>414</v>
      </c>
      <c r="F29" s="394"/>
      <c r="G29" s="394"/>
      <c r="H29" s="394"/>
      <c r="I29" s="394"/>
      <c r="J29" s="220" t="s">
        <v>415</v>
      </c>
    </row>
    <row r="30" spans="4:10" ht="16">
      <c r="D30" s="217">
        <v>2</v>
      </c>
      <c r="E30" s="393" t="s">
        <v>432</v>
      </c>
      <c r="F30" s="394"/>
      <c r="G30" s="394"/>
      <c r="H30" s="394"/>
      <c r="I30" s="394"/>
      <c r="J30" s="220" t="s">
        <v>432</v>
      </c>
    </row>
    <row r="31" spans="4:10" ht="16">
      <c r="D31" s="217">
        <v>3</v>
      </c>
      <c r="E31" s="393" t="s">
        <v>433</v>
      </c>
      <c r="F31" s="394"/>
      <c r="G31" s="394"/>
      <c r="H31" s="394"/>
      <c r="I31" s="394"/>
      <c r="J31" s="220" t="s">
        <v>433</v>
      </c>
    </row>
    <row r="32" spans="4:10" ht="16">
      <c r="D32" s="217">
        <v>4</v>
      </c>
      <c r="E32" s="393" t="s">
        <v>434</v>
      </c>
      <c r="F32" s="394"/>
      <c r="G32" s="394"/>
      <c r="H32" s="394"/>
      <c r="I32" s="394"/>
      <c r="J32" s="220" t="s">
        <v>434</v>
      </c>
    </row>
    <row r="33" spans="4:10" ht="16">
      <c r="D33" s="217">
        <v>5</v>
      </c>
      <c r="E33" s="393" t="s">
        <v>847</v>
      </c>
      <c r="F33" s="394"/>
      <c r="G33" s="394"/>
      <c r="H33" s="394"/>
      <c r="I33" s="394"/>
      <c r="J33" s="220" t="s">
        <v>847</v>
      </c>
    </row>
    <row r="34" spans="4:10">
      <c r="D34" s="218"/>
      <c r="E34" s="218"/>
      <c r="F34" s="218"/>
      <c r="G34" s="218"/>
      <c r="H34" s="218"/>
      <c r="I34" s="219"/>
      <c r="J34" s="218"/>
    </row>
    <row r="35" spans="4:10">
      <c r="D35" s="218"/>
      <c r="E35" s="218"/>
      <c r="F35" s="218"/>
      <c r="G35" s="218"/>
      <c r="H35" s="218"/>
      <c r="I35" s="219"/>
      <c r="J35" s="218"/>
    </row>
    <row r="36" spans="4:10" ht="16">
      <c r="D36" s="395" t="s">
        <v>579</v>
      </c>
      <c r="E36" s="396"/>
      <c r="F36" s="396"/>
      <c r="G36" s="396"/>
      <c r="H36" s="396"/>
      <c r="I36" s="396"/>
      <c r="J36" s="397"/>
    </row>
    <row r="37" spans="4:10" ht="30" customHeight="1">
      <c r="D37" s="398" t="s">
        <v>580</v>
      </c>
      <c r="E37" s="399"/>
      <c r="F37" s="399"/>
      <c r="G37" s="399"/>
      <c r="H37" s="399"/>
      <c r="I37" s="399"/>
      <c r="J37" s="400"/>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5" t="s">
        <v>583</v>
      </c>
      <c r="E41" s="396"/>
      <c r="F41" s="396"/>
      <c r="G41" s="396"/>
      <c r="H41" s="396"/>
      <c r="I41" s="396"/>
      <c r="J41" s="397"/>
    </row>
    <row r="42" spans="4:10" ht="60" customHeight="1">
      <c r="D42" s="427" t="s">
        <v>435</v>
      </c>
      <c r="E42" s="428"/>
      <c r="F42" s="428"/>
      <c r="G42" s="428"/>
      <c r="H42" s="428"/>
      <c r="I42" s="428"/>
      <c r="J42" s="429"/>
    </row>
    <row r="43" spans="4:10" ht="49.5" customHeight="1">
      <c r="D43" s="430" t="s">
        <v>416</v>
      </c>
      <c r="E43" s="431"/>
      <c r="F43" s="431"/>
      <c r="G43" s="431"/>
      <c r="H43" s="431"/>
      <c r="I43" s="431"/>
      <c r="J43" s="432"/>
    </row>
    <row r="44" spans="4:10" ht="53.25" customHeight="1">
      <c r="D44" s="430" t="s">
        <v>417</v>
      </c>
      <c r="E44" s="431"/>
      <c r="F44" s="431"/>
      <c r="G44" s="431"/>
      <c r="H44" s="431"/>
      <c r="I44" s="431"/>
      <c r="J44" s="432"/>
    </row>
    <row r="45" spans="4:10" ht="30" customHeight="1">
      <c r="D45" s="417" t="s">
        <v>418</v>
      </c>
      <c r="E45" s="433"/>
      <c r="F45" s="433"/>
      <c r="G45" s="433"/>
      <c r="H45" s="433"/>
      <c r="I45" s="433"/>
      <c r="J45" s="434"/>
    </row>
    <row r="46" spans="4:10" ht="56.25" customHeight="1">
      <c r="D46" s="387" t="s">
        <v>419</v>
      </c>
      <c r="E46" s="388"/>
      <c r="F46" s="388"/>
      <c r="G46" s="388"/>
      <c r="H46" s="388"/>
      <c r="I46" s="388"/>
      <c r="J46" s="389"/>
    </row>
    <row r="47" spans="4:10" ht="84.75" customHeight="1">
      <c r="D47" s="387" t="s">
        <v>420</v>
      </c>
      <c r="E47" s="388"/>
      <c r="F47" s="388"/>
      <c r="G47" s="388"/>
      <c r="H47" s="388"/>
      <c r="I47" s="388"/>
      <c r="J47" s="389"/>
    </row>
    <row r="48" spans="4:10" ht="61.5" customHeight="1">
      <c r="D48" s="390" t="s">
        <v>421</v>
      </c>
      <c r="E48" s="391"/>
      <c r="F48" s="391"/>
      <c r="G48" s="391"/>
      <c r="H48" s="391"/>
      <c r="I48" s="391"/>
      <c r="J48" s="392"/>
    </row>
    <row r="49" spans="4:10">
      <c r="I49" s="213"/>
    </row>
    <row r="50" spans="4:10">
      <c r="I50" s="213"/>
    </row>
    <row r="51" spans="4:10" ht="16">
      <c r="D51" s="401" t="s">
        <v>584</v>
      </c>
      <c r="E51" s="402"/>
      <c r="F51" s="402"/>
      <c r="G51" s="402"/>
      <c r="H51" s="402"/>
      <c r="I51" s="402"/>
      <c r="J51" s="403"/>
    </row>
    <row r="52" spans="4:10" ht="20" customHeight="1">
      <c r="D52" s="424" t="s">
        <v>422</v>
      </c>
      <c r="E52" s="424"/>
      <c r="F52" s="424"/>
      <c r="G52" s="424"/>
      <c r="H52" s="424"/>
      <c r="I52" s="424"/>
      <c r="J52" s="424"/>
    </row>
    <row r="53" spans="4:10" ht="20" customHeight="1">
      <c r="D53" s="424" t="s">
        <v>423</v>
      </c>
      <c r="E53" s="424"/>
      <c r="F53" s="424"/>
      <c r="G53" s="424"/>
      <c r="H53" s="424"/>
      <c r="I53" s="424"/>
      <c r="J53" s="424"/>
    </row>
    <row r="54" spans="4:10" ht="20" customHeight="1">
      <c r="D54" s="424" t="s">
        <v>424</v>
      </c>
      <c r="E54" s="424"/>
      <c r="F54" s="424"/>
      <c r="G54" s="424"/>
      <c r="H54" s="424"/>
      <c r="I54" s="424"/>
      <c r="J54" s="424"/>
    </row>
    <row r="55" spans="4:10" ht="42" customHeight="1">
      <c r="D55" s="424" t="s">
        <v>425</v>
      </c>
      <c r="E55" s="424"/>
      <c r="F55" s="424"/>
      <c r="G55" s="424"/>
      <c r="H55" s="424"/>
      <c r="I55" s="424"/>
      <c r="J55" s="424"/>
    </row>
    <row r="56" spans="4:10" ht="38.25" customHeight="1">
      <c r="D56" s="424" t="s">
        <v>426</v>
      </c>
      <c r="E56" s="424"/>
      <c r="F56" s="424"/>
      <c r="G56" s="424"/>
      <c r="H56" s="424"/>
      <c r="I56" s="424"/>
      <c r="J56" s="424"/>
    </row>
    <row r="57" spans="4:10" ht="38.25" customHeight="1">
      <c r="D57" s="425" t="s">
        <v>427</v>
      </c>
      <c r="E57" s="424"/>
      <c r="F57" s="424"/>
      <c r="G57" s="424"/>
      <c r="H57" s="424"/>
      <c r="I57" s="424"/>
      <c r="J57" s="424"/>
    </row>
    <row r="58" spans="4:10" ht="38.25" customHeight="1">
      <c r="D58" s="425" t="s">
        <v>428</v>
      </c>
      <c r="E58" s="424"/>
      <c r="F58" s="424"/>
      <c r="G58" s="424"/>
      <c r="H58" s="424"/>
      <c r="I58" s="424"/>
      <c r="J58" s="424"/>
    </row>
    <row r="59" spans="4:10" ht="25.5" customHeight="1">
      <c r="D59" s="426" t="s">
        <v>429</v>
      </c>
      <c r="E59" s="423"/>
      <c r="F59" s="423"/>
      <c r="G59" s="423"/>
      <c r="H59" s="423"/>
      <c r="I59" s="423"/>
      <c r="J59" s="423"/>
    </row>
    <row r="60" spans="4:10" ht="27.75" customHeight="1">
      <c r="D60" s="423" t="s">
        <v>430</v>
      </c>
      <c r="E60" s="423"/>
      <c r="F60" s="423"/>
      <c r="G60" s="423"/>
      <c r="H60" s="423"/>
      <c r="I60" s="423"/>
      <c r="J60" s="423"/>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baseColWidth="10" defaultColWidth="0" defaultRowHeight="15"/>
  <cols>
    <col min="1" max="1" width="2.33203125" customWidth="1"/>
    <col min="2" max="2" width="2.1640625" hidden="1" customWidth="1"/>
    <col min="3" max="3" width="2" hidden="1" customWidth="1"/>
    <col min="4" max="4" width="9.6640625" customWidth="1"/>
    <col min="5" max="5" width="33.33203125" customWidth="1"/>
    <col min="6" max="6" width="35.6640625" hidden="1" customWidth="1"/>
    <col min="7" max="7" width="38"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8" width="20.6640625" customWidth="1"/>
    <col min="29" max="29" width="20.6640625" style="235" customWidth="1"/>
    <col min="30" max="30" width="3" style="235" customWidth="1"/>
    <col min="31" max="16383" width="1" hidden="1"/>
    <col min="16384" max="16384" width="2.3320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i8QgT1NyHg4jPYyFx4iu9J2k1/NCkODA85o1+fYyeyg7G6OWyK5yX5/Bn8oK9g9MqJqvl4aZa1dpN+xuYB0YKg==" saltValue="higz41xJbjWjZpRygORvfA==" spinCount="100000"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5" customWidth="1"/>
    <col min="29" max="16383" width="1.83203125" hidden="1"/>
  </cols>
  <sheetData>
    <row r="1" spans="2:45" hidden="1">
      <c r="B1" s="299"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2: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2: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2kxpUc1dQ/+Cm6s7of2M7FedMFa6ODiVNQcd7vU6Gzi2Tr/5ewK6GIyT8wkX+Lw0rgJEACUjOYP11E7+fOGCvA==" saltValue="Lo1Dm3rCzGDKHj0+El96RA=="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1/xXV3PsFdp8w35YDFbdgyWZdKSLGs1ZEEm+77R0kim3H+6Aqtg/CXi5YWzyTGARA4+Tp7Rm5JYgwAyuyS5PaA==" saltValue="CjCJg+seI9ST18MimcmyY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33203125" customWidth="1"/>
    <col min="29" max="16384" width="1.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zmCZkovwoKSr+STotBrsRVj4wnqwOBw7pkSfxQ4q146NVu0gRmyg4fZbQ+gXQ4aiVsxt7lynpbPjSKP8spmWdw==" saltValue="7jNp3ZMWICqgOmzqwg0Pvw=="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6640625" customWidth="1"/>
    <col min="29" max="16384" width="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338</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339</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RhJW+qsT54bvRzAUeuWh9rnbXf3u8EyaSXDaBHhAVe9pl0uD6Djhoxs7/LvVUoGgdRDkJhmI8RRMPEnEQ7UyIw==" saltValue="i0PReCVIHkaHyXQuycFOrA=="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baseColWidth="10" defaultColWidth="0" defaultRowHeight="15"/>
  <cols>
    <col min="1" max="2" width="2.6640625" hidden="1" customWidth="1"/>
    <col min="3" max="3" width="2.6640625" customWidth="1"/>
    <col min="4" max="4" width="9.6640625" customWidth="1"/>
    <col min="5" max="5" width="33.33203125" customWidth="1"/>
    <col min="6" max="6" width="35.6640625" hidden="1" customWidth="1"/>
    <col min="7" max="7" width="37.33203125" customWidth="1"/>
    <col min="8"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8" width="20.6640625" customWidth="1"/>
    <col min="29" max="29" width="20.6640625" style="235" customWidth="1"/>
    <col min="30" max="30" width="3.83203125" style="235" customWidth="1"/>
    <col min="31" max="16383" width="4" hidden="1"/>
    <col min="16384" max="16384" width="3.6640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4" t="s">
        <v>119</v>
      </c>
      <c r="E9" s="446" t="s">
        <v>34</v>
      </c>
      <c r="F9" s="446"/>
      <c r="G9" s="524" t="s">
        <v>118</v>
      </c>
      <c r="H9" s="446" t="s">
        <v>1</v>
      </c>
      <c r="I9" s="446"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13</v>
      </c>
      <c r="Z9" s="446"/>
      <c r="AA9" s="446" t="s">
        <v>14</v>
      </c>
      <c r="AB9" s="446" t="s">
        <v>441</v>
      </c>
      <c r="AC9" s="524" t="s">
        <v>459</v>
      </c>
      <c r="AD9"/>
      <c r="AV9" t="s">
        <v>34</v>
      </c>
    </row>
    <row r="10" spans="4:53" ht="31.5" customHeight="1">
      <c r="D10" s="459"/>
      <c r="E10" s="446"/>
      <c r="F10" s="446"/>
      <c r="G10" s="459"/>
      <c r="H10" s="446"/>
      <c r="I10" s="446"/>
      <c r="J10" s="446"/>
      <c r="K10" s="446"/>
      <c r="L10" s="446"/>
      <c r="M10" s="446"/>
      <c r="N10" s="446"/>
      <c r="O10" s="446" t="s">
        <v>15</v>
      </c>
      <c r="P10" s="446"/>
      <c r="Q10" s="446"/>
      <c r="R10" s="446" t="s">
        <v>16</v>
      </c>
      <c r="S10" s="446"/>
      <c r="T10" s="459"/>
      <c r="U10" s="459"/>
      <c r="V10" s="446"/>
      <c r="W10" s="446"/>
      <c r="X10" s="446"/>
      <c r="Y10" s="446"/>
      <c r="Z10" s="446"/>
      <c r="AA10" s="446"/>
      <c r="AB10" s="446"/>
      <c r="AC10" s="459"/>
      <c r="AD10"/>
      <c r="AV10" t="s">
        <v>379</v>
      </c>
    </row>
    <row r="11" spans="4:53" ht="78.75" customHeight="1">
      <c r="D11" s="445"/>
      <c r="E11" s="446"/>
      <c r="F11" s="446"/>
      <c r="G11" s="445"/>
      <c r="H11" s="446"/>
      <c r="I11" s="446"/>
      <c r="J11" s="446"/>
      <c r="K11" s="446"/>
      <c r="L11" s="446"/>
      <c r="M11" s="446"/>
      <c r="N11" s="446"/>
      <c r="O11" s="27" t="s">
        <v>17</v>
      </c>
      <c r="P11" s="27" t="s">
        <v>18</v>
      </c>
      <c r="Q11" s="27" t="s">
        <v>19</v>
      </c>
      <c r="R11" s="446"/>
      <c r="S11" s="446"/>
      <c r="T11" s="445"/>
      <c r="U11" s="445"/>
      <c r="V11" s="446"/>
      <c r="W11" s="27" t="s">
        <v>20</v>
      </c>
      <c r="X11" s="27" t="s">
        <v>21</v>
      </c>
      <c r="Y11" s="27" t="s">
        <v>20</v>
      </c>
      <c r="Z11" s="27" t="s">
        <v>21</v>
      </c>
      <c r="AA11" s="446"/>
      <c r="AB11" s="446"/>
      <c r="AC11" s="445"/>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Wmw+gUcuEfvuAE68LRYgbZ98tpKSY83cbL3B1Hzg5sjGfI1OdlwyjEyKC0UnxxCw+sblmlPh7jCxZNpeaOjizw==" saltValue="KOo52EGxmFBtKYGoOXmX1Q=="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13" hidden="1"/>
    <col min="16384" max="16384" width="3.6640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20"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hSgjnZnHO3zvCGlX7fa2IppCdoS8BxOb2GImpg/L0urdo5KpLn6EHz2eXWdo+32RjVrwKOB0zJnP7MzMEXlL8Q==" saltValue="V3xrmdX4Y4GlqWOdYNNz0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83203125" customWidth="1"/>
    <col min="29" max="16383" width="22.5" hidden="1"/>
    <col min="16384" max="16384" width="2.832031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g2884ccE/IA35na1Ls1YT8E1EiHi42JssnFkzEsOdtiP9bvR60oiwMGdcRkLTapqn72ehrVRsueOWp1MNzTtnA==" saltValue="uHxFX4gruvceAi3lEwYCE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DJ1MJOhm+TlzlDyLKebKCd/wpEUz4HdwjWQy89yFyaPOxbFrKfIPr8WFnK1AqVSlLMSBjB4V2N03ePsqDZEMVQ==" saltValue="fLi+1399bTLy22lt/t4Ec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4.6640625" hidden="1"/>
    <col min="16384" max="16384" width="3.6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Q11" t="s">
        <v>347</v>
      </c>
    </row>
    <row r="12" spans="5:43" ht="20"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algorithmName="SHA-512" hashValue="l6Mp8i1s6dYc/sOoisSM16FZsbak/Guw5aOrckL/+uBjHp8hdfYmpY2lohuhGvYxMBjljHlu1q1zksWkjA+WMw==" saltValue="Uc3RXUTuTsAR6kwc2NeR3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7" sqref="F17"/>
    </sheetView>
  </sheetViews>
  <sheetFormatPr baseColWidth="10" defaultColWidth="0" defaultRowHeight="15" zeroHeight="1"/>
  <cols>
    <col min="1" max="1" width="2.83203125" hidden="1" customWidth="1"/>
    <col min="2" max="2" width="2.5" hidden="1" customWidth="1"/>
    <col min="3" max="3" width="2.83203125" hidden="1" customWidth="1"/>
    <col min="4" max="4" width="2.83203125" customWidth="1"/>
    <col min="5" max="5" width="80.83203125" customWidth="1"/>
    <col min="6" max="6" width="35.5" bestFit="1" customWidth="1"/>
    <col min="7" max="7" width="2.6640625" customWidth="1"/>
    <col min="8" max="16383" width="1.33203125" hidden="1"/>
    <col min="16384" max="16384" width="4.3320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 customHeight="1">
      <c r="S4" t="s">
        <v>444</v>
      </c>
      <c r="T4" t="s">
        <v>103</v>
      </c>
      <c r="W4" t="s">
        <v>445</v>
      </c>
    </row>
    <row r="5" spans="5:24" ht="30" customHeight="1">
      <c r="E5" s="436" t="s">
        <v>90</v>
      </c>
      <c r="F5" s="437"/>
      <c r="S5" t="s">
        <v>445</v>
      </c>
    </row>
    <row r="6" spans="5:24" ht="20" customHeight="1">
      <c r="E6" s="15" t="s">
        <v>106</v>
      </c>
      <c r="F6" s="239" t="s">
        <v>863</v>
      </c>
    </row>
    <row r="7" spans="5:24" ht="20" customHeight="1">
      <c r="E7" s="15" t="s">
        <v>450</v>
      </c>
      <c r="F7" s="239"/>
      <c r="M7" t="s">
        <v>356</v>
      </c>
      <c r="X7" t="s">
        <v>93</v>
      </c>
    </row>
    <row r="8" spans="5:24" ht="20" customHeight="1">
      <c r="E8" s="15" t="s">
        <v>451</v>
      </c>
      <c r="F8" s="239"/>
      <c r="M8" t="s">
        <v>357</v>
      </c>
      <c r="X8" t="s">
        <v>104</v>
      </c>
    </row>
    <row r="9" spans="5:24" ht="20" customHeight="1">
      <c r="E9" s="15" t="s">
        <v>452</v>
      </c>
      <c r="F9" s="239" t="s">
        <v>864</v>
      </c>
      <c r="M9" t="s">
        <v>358</v>
      </c>
    </row>
    <row r="10" spans="5:24" ht="20" customHeight="1">
      <c r="E10" s="15" t="s">
        <v>105</v>
      </c>
      <c r="F10" s="239" t="s">
        <v>865</v>
      </c>
      <c r="M10" t="s">
        <v>446</v>
      </c>
    </row>
    <row r="11" spans="5:24" ht="20" customHeight="1">
      <c r="E11" s="15" t="s">
        <v>442</v>
      </c>
      <c r="F11" s="172" t="s">
        <v>104</v>
      </c>
    </row>
    <row r="12" spans="5:24" ht="20" customHeight="1">
      <c r="E12" s="15" t="s">
        <v>91</v>
      </c>
      <c r="F12" s="172" t="s">
        <v>94</v>
      </c>
    </row>
    <row r="13" spans="5:24" ht="20" customHeight="1">
      <c r="E13" s="15" t="s">
        <v>222</v>
      </c>
      <c r="F13" s="172" t="s">
        <v>98</v>
      </c>
      <c r="R13" s="205"/>
    </row>
    <row r="14" spans="5:24" ht="27" customHeight="1">
      <c r="E14" s="15" t="s">
        <v>443</v>
      </c>
      <c r="F14" s="239" t="s">
        <v>866</v>
      </c>
      <c r="R14" s="206"/>
    </row>
    <row r="15" spans="5:24" ht="36.75" customHeight="1">
      <c r="E15" s="16" t="s">
        <v>92</v>
      </c>
      <c r="F15" s="368" t="s">
        <v>576</v>
      </c>
      <c r="G15" s="169"/>
      <c r="I15" s="206"/>
      <c r="S15" s="206"/>
    </row>
    <row r="16" spans="5:24" ht="22.5" customHeight="1">
      <c r="E16" s="15" t="s">
        <v>227</v>
      </c>
      <c r="F16" s="367" t="str">
        <f>IF(F13=S1,M7,IF(F13=S2,M8,IF(F13=S3,M9,IF(F13=S4,M8,IF(F13=S5,M8,"")))))</f>
        <v>Regulation 31 (1) (b)</v>
      </c>
    </row>
    <row r="17" spans="4:6" s="17" customFormat="1" ht="28.5" customHeight="1">
      <c r="E17" s="15" t="s">
        <v>645</v>
      </c>
      <c r="F17" s="239" t="s">
        <v>104</v>
      </c>
    </row>
    <row r="18" spans="4:6" s="17" customFormat="1" ht="21" hidden="1">
      <c r="E18" s="435"/>
      <c r="F18" s="435"/>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3tu+fMAtwz6dsTfBw2AWWM9LdofppQJ9gwFqbbpg/KtVDBVqhGuzWVRsC4OcPyp2kQxHOHbytuftzg31HMdM8Q==" saltValue="kyqs+DqHZwjwEhc+jjjhxQ=="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 customWidth="1"/>
    <col min="29" max="16383" width="3.83203125" hidden="1"/>
    <col min="16384" max="16384" width="4.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algorithmName="SHA-512" hashValue="Apsjld9ssZdmxReActbS524fsR1tUkXdxDRUwlXrW51sutLmeaDZNv+wto80TvwtbBfp+r6lldY8ddrbc8asew==" saltValue="NRp5BTQFzQ38EZRWD460T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App2CyCFBM6zBE+13VnPvLjJmTuNjOrOo4GVRli8uf1xampNm4dEAHMvksEs+6s0nXZ0X0eZhFBJJ3SbHYbetg==" saltValue="S5BXidT9t1VKTnDNhGhj+Q==" spinCount="100000"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6640625" customWidth="1"/>
    <col min="29" max="16383" width="5.6640625" hidden="1"/>
    <col min="16384" max="16384" width="2.6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aktGUDXP0LSm10wITBwbz3uiCeNgN3xBMw77D2EU3p+7WIEe25dFkF+cZfg2NhVJV7+G+GPrRh+Z9SALIjJFZg==" saltValue="7an9Ed9CLPllRU1u45lRV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7"/>
  <sheetViews>
    <sheetView showGridLines="0" topLeftCell="F7" zoomScale="90" zoomScaleNormal="90" workbookViewId="0">
      <selection activeCell="F17" sqref="F17"/>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7" t="s">
        <v>891</v>
      </c>
      <c r="G15" s="376" t="s">
        <v>892</v>
      </c>
      <c r="H15" s="38">
        <v>2754000</v>
      </c>
      <c r="I15" s="38"/>
      <c r="J15" s="38"/>
      <c r="K15" s="374">
        <f>+IFERROR(IF(COUNT(H15:J15),ROUND(SUM(H15:J15),0),""),"")</f>
        <v>2754000</v>
      </c>
      <c r="L15" s="42">
        <f>+IFERROR(IF(COUNT(K15),ROUND(K15/'Shareholding Pattern'!$L$78*100,2),""),"")</f>
        <v>2.5499999999999998</v>
      </c>
      <c r="M15" s="170">
        <f>IF(H15="","",H15)</f>
        <v>2754000</v>
      </c>
      <c r="N15" s="170"/>
      <c r="O15" s="229">
        <f>+IFERROR(IF(COUNT(M15:N15),ROUND(SUM(M15,N15),2),""),"")</f>
        <v>2754000</v>
      </c>
      <c r="P15" s="42">
        <f>+IFERROR(IF(COUNT(O15),ROUND(O15/('Shareholding Pattern'!$P$79)*100,2),""),"")</f>
        <v>2.5499999999999998</v>
      </c>
      <c r="Q15" s="38"/>
      <c r="R15" s="38"/>
      <c r="S15" s="374" t="str">
        <f>+IFERROR(IF(COUNT(Q15:R15),ROUND(SUM(Q15:R15),0),""),"")</f>
        <v/>
      </c>
      <c r="T15" s="14">
        <f>+IFERROR(IF(COUNT(K15,S15),ROUND(SUM(S15,K15)/SUM('Shareholding Pattern'!$L$78,'Shareholding Pattern'!$T$78)*100,2),""),"")</f>
        <v>2.5499999999999998</v>
      </c>
      <c r="U15" s="38"/>
      <c r="V15" s="14" t="str">
        <f>+IFERROR(IF(COUNT(U15),ROUND(SUM(U15)/SUM(K15)*100,2),""),0)</f>
        <v/>
      </c>
      <c r="W15" s="38">
        <v>0</v>
      </c>
      <c r="X15" s="228">
        <v>1</v>
      </c>
      <c r="Y15" s="38">
        <v>0</v>
      </c>
      <c r="Z15" s="38">
        <v>0</v>
      </c>
      <c r="AA15" s="38">
        <v>0</v>
      </c>
      <c r="AB15" s="10"/>
      <c r="AC15" s="10" t="e">
        <f>SUM(#REF!)</f>
        <v>#REF!</v>
      </c>
    </row>
    <row r="16" spans="5:29" hidden="1">
      <c r="E16" s="34"/>
      <c r="J16" s="169"/>
      <c r="K16" s="169"/>
      <c r="N16" s="169"/>
      <c r="O16" s="169"/>
      <c r="V16" s="169"/>
      <c r="W16" s="35"/>
      <c r="X16" s="35"/>
      <c r="Y16" s="35"/>
      <c r="Z16" s="35"/>
      <c r="AA16" s="36"/>
    </row>
    <row r="17" spans="5:27" ht="20" customHeight="1">
      <c r="E17" s="48"/>
      <c r="F17" s="49" t="s">
        <v>392</v>
      </c>
      <c r="G17" s="49" t="s">
        <v>19</v>
      </c>
      <c r="H17" s="44">
        <f>+IFERROR(IF(COUNT(H14:H16),ROUND(SUM(H14:H16),0),""),"")</f>
        <v>2754000</v>
      </c>
      <c r="I17" s="44" t="str">
        <f>+IFERROR(IF(COUNT(I14:I16),ROUND(SUM(I14:I16),0),""),"")</f>
        <v/>
      </c>
      <c r="J17" s="44" t="str">
        <f>+IFERROR(IF(COUNT(J14:J16),ROUND(SUM(J14:J16),0),""),"")</f>
        <v/>
      </c>
      <c r="K17" s="44">
        <f>+IFERROR(IF(COUNT(K14:K16),ROUND(SUM(K14:K16),0),""),"")</f>
        <v>2754000</v>
      </c>
      <c r="L17" s="14">
        <f>+IFERROR(IF(COUNT(K17),ROUND(K17/'Shareholding Pattern'!$L$78*100,2),""),"")</f>
        <v>2.5499999999999998</v>
      </c>
      <c r="M17" s="29">
        <f>+IFERROR(IF(COUNT(M14:M16),ROUND(SUM(M14:M16),0),""),"")</f>
        <v>2754000</v>
      </c>
      <c r="N17" s="29" t="str">
        <f>+IFERROR(IF(COUNT(N14:N16),ROUND(SUM(N14:N16),0),""),"")</f>
        <v/>
      </c>
      <c r="O17" s="29">
        <f>+IFERROR(IF(COUNT(O14:O16),ROUND(SUM(O14:O16),0),""),"")</f>
        <v>2754000</v>
      </c>
      <c r="P17" s="14">
        <f>+IFERROR(IF(COUNT(O17),ROUND(O17/('Shareholding Pattern'!$P$79)*100,2),""),"")</f>
        <v>2.5499999999999998</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2.5499999999999998</v>
      </c>
      <c r="U17" s="44" t="str">
        <f>+IFERROR(IF(COUNT(U14:U16),ROUND(SUM(U14:U16),0),""),"")</f>
        <v/>
      </c>
      <c r="V17" s="14" t="str">
        <f>+IFERROR(IF(COUNT(U17),ROUND(SUM(U17)/SUM(K17)*100,2),""),0)</f>
        <v/>
      </c>
      <c r="W17" s="44">
        <f>+IFERROR(IF(COUNT(W14:W16),ROUND(SUM(W14:W16),0),""),"")</f>
        <v>0</v>
      </c>
      <c r="X17" s="339"/>
      <c r="Y17" s="44">
        <f>+IFERROR(IF(COUNT(Y14:Y16),ROUND(SUM(Y14:Y16),0),""),"")</f>
        <v>0</v>
      </c>
      <c r="Z17" s="44">
        <f>+IFERROR(IF(COUNT(Z14:Z16),ROUND(SUM(Z14:Z16),0),""),"")</f>
        <v>0</v>
      </c>
      <c r="AA17" s="44">
        <f>+IFERROR(IF(COUNT(AA14:AA16),ROUND(SUM(AA14:AA16),0),""),"")</f>
        <v>0</v>
      </c>
    </row>
  </sheetData>
  <sheetProtection algorithmName="SHA-512" hashValue="LoDPJdltFnONqWpGUm5ytCv0fuVTbQkmMyIfKOu3SLw4J9RQFMygtln8Osp+NT8288mtCtZWhtVUuSoKZFIIfQ==" saltValue="QsxfJS53Ign73JY2gFu8U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U15" xr:uid="{00000000-0002-0000-1600-000000000000}">
      <formula1>H13</formula1>
    </dataValidation>
    <dataValidation type="whole" operator="lessThanOrEqual" allowBlank="1" showInputMessage="1" showErrorMessage="1" sqref="W13 W15" xr:uid="{00000000-0002-0000-1600-000001000000}">
      <formula1>K13</formula1>
    </dataValidation>
    <dataValidation type="textLength" operator="equal" allowBlank="1" showInputMessage="1" showErrorMessage="1" prompt="[A-Z][A-Z][A-Z][A-Z][A-Z][0-9][0-9][0-9][0-9][A-Z]_x000a__x000a_In absence of PAN write : ZZZZZ9999Z" sqref="G13 G15" xr:uid="{00000000-0002-0000-1600-000002000000}">
      <formula1>10</formula1>
    </dataValidation>
    <dataValidation type="whole" operator="greaterThanOrEqual" allowBlank="1" showInputMessage="1" showErrorMessage="1" sqref="Q13:R13 M13:N13 H13:J13 Q15:R15 M15:N15 H15:J15"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600-000006000000}">
      <formula1>K13</formula1>
    </dataValidation>
  </dataValidations>
  <hyperlinks>
    <hyperlink ref="G17" location="'Shareholding Pattern'!F40" display="Total" xr:uid="{00000000-0004-0000-1600-000000000000}"/>
    <hyperlink ref="F17"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63500</xdr:colOff>
                    <xdr:row>14</xdr:row>
                    <xdr:rowOff>63500</xdr:rowOff>
                  </from>
                  <to>
                    <xdr:col>23</xdr:col>
                    <xdr:colOff>1320800</xdr:colOff>
                    <xdr:row>14</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1TcK8tEgpW88LyBqpQiChX8ylMlWRhsQsISOoXH496colxmZL9sBRRqmXnr9lsixYl5ADe0eg1GSBmXCvL4GBQ==" saltValue="pxIBRt04i/0tTXgTql3lm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30" width="0" hidden="1" customWidth="1"/>
    <col min="31" max="16384" width="1.832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YFV3Eb1pNbld34OGRYfGu+ngnSf/9rLSNQkPZQ3i1QbIWfVGL2Ht2iQXwS9BVrw3jBYFqRmd7R/efBhoKhUsgg==" saltValue="wq0SmjRr5IxYnFGF3XIzG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sXHILGH6mkhlZmkh2n+UaBvq5r9ZMozyltbZ/Ehc2AhnbNv5+HPGFdx07J4cuM69MXaoRjLxSoanzsD9ftCZVg==" saltValue="PcA87FDe0P3Cwhgxomrx+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120eG52R27vyWn2XVFwSgDk/aqQndKGXrZEEKlA6d2dYrXn1i0zaSBuucoQIoVIEy1p3k6fDL0tZBp4wKweXBw==" saltValue="RZvBT1UwgAYH4qOfE6J2t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29" width="1.83203125" hidden="1" customWidth="1"/>
    <col min="30" max="16383" width="21.5" hidden="1"/>
    <col min="16384" max="16384" width="1.832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JVuxwVpFwLRu0DinsXgp7sYiEhVBs2E6B62d97UuYfm0r1pzklEzwc3vM9yWxUf+hsfbSGT9a4ikjBzC9U5Wxg==" saltValue="ykKwZb7aDH8q2xhYGzxne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29" width="1.83203125" hidden="1" customWidth="1"/>
    <col min="30" max="16383" width="21.5" hidden="1"/>
    <col min="16384" max="16384" width="1.832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6" customFormat="1" ht="20"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qb5e63ppMuu/5hB/2cXNBW3kmBPu+Cxn9Z044+inzllZtAE2ODPWKtKLRlEEaewKfXZXaJUVYuFOI1/lkfXikg==" saltValue="0/otMzjA+EgdY8ImiZZZw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abSelected="1" topLeftCell="C7" workbookViewId="0">
      <selection activeCell="F16" sqref="F16"/>
    </sheetView>
  </sheetViews>
  <sheetFormatPr baseColWidth="10" defaultColWidth="0" defaultRowHeight="15"/>
  <cols>
    <col min="1" max="2" width="2.6640625" hidden="1" customWidth="1"/>
    <col min="3" max="3" width="2.6640625" customWidth="1"/>
    <col min="4" max="4" width="6.6640625" customWidth="1"/>
    <col min="5" max="5" width="72.1640625" customWidth="1"/>
    <col min="6" max="6" width="14.6640625" customWidth="1"/>
    <col min="7" max="7" width="18.1640625" customWidth="1"/>
    <col min="8" max="8" width="17" customWidth="1"/>
    <col min="9" max="9" width="17.5" customWidth="1"/>
    <col min="10" max="10" width="4" customWidth="1"/>
    <col min="11" max="16" width="2.6640625" hidden="1"/>
    <col min="17" max="16383" width="10.16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 customHeight="1">
      <c r="D9" s="22">
        <v>1</v>
      </c>
      <c r="E9" s="266" t="s">
        <v>108</v>
      </c>
      <c r="F9" s="171" t="s">
        <v>104</v>
      </c>
      <c r="G9" s="369" t="s">
        <v>104</v>
      </c>
      <c r="H9" s="369" t="s">
        <v>104</v>
      </c>
      <c r="I9" s="369" t="s">
        <v>104</v>
      </c>
      <c r="M9">
        <v>1</v>
      </c>
      <c r="N9">
        <v>1</v>
      </c>
      <c r="O9">
        <v>1</v>
      </c>
      <c r="P9">
        <v>1</v>
      </c>
      <c r="R9" t="s">
        <v>495</v>
      </c>
      <c r="S9" t="s">
        <v>496</v>
      </c>
      <c r="T9" t="s">
        <v>497</v>
      </c>
      <c r="U9" t="s">
        <v>498</v>
      </c>
    </row>
    <row r="10" spans="1:21" ht="20" customHeight="1">
      <c r="D10" s="23">
        <v>2</v>
      </c>
      <c r="E10" s="267" t="s">
        <v>109</v>
      </c>
      <c r="F10" s="172" t="s">
        <v>104</v>
      </c>
      <c r="G10" s="370" t="s">
        <v>104</v>
      </c>
      <c r="H10" s="370" t="s">
        <v>104</v>
      </c>
      <c r="I10" s="370" t="s">
        <v>104</v>
      </c>
      <c r="M10">
        <v>1</v>
      </c>
      <c r="N10">
        <v>1</v>
      </c>
      <c r="O10">
        <v>1</v>
      </c>
      <c r="P10">
        <v>1</v>
      </c>
      <c r="R10" t="s">
        <v>499</v>
      </c>
      <c r="S10" t="s">
        <v>500</v>
      </c>
      <c r="T10" t="s">
        <v>501</v>
      </c>
      <c r="U10" t="s">
        <v>502</v>
      </c>
    </row>
    <row r="11" spans="1:21" ht="20" customHeight="1">
      <c r="D11" s="23">
        <v>3</v>
      </c>
      <c r="E11" s="267" t="s">
        <v>110</v>
      </c>
      <c r="F11" s="172" t="s">
        <v>104</v>
      </c>
      <c r="G11" s="370" t="s">
        <v>104</v>
      </c>
      <c r="H11" s="370" t="s">
        <v>104</v>
      </c>
      <c r="I11" s="370" t="s">
        <v>104</v>
      </c>
      <c r="M11">
        <v>1</v>
      </c>
      <c r="N11">
        <v>1</v>
      </c>
      <c r="O11">
        <v>1</v>
      </c>
      <c r="P11">
        <v>1</v>
      </c>
      <c r="R11" t="s">
        <v>503</v>
      </c>
      <c r="S11" t="s">
        <v>504</v>
      </c>
      <c r="T11" t="s">
        <v>505</v>
      </c>
      <c r="U11" t="s">
        <v>506</v>
      </c>
    </row>
    <row r="12" spans="1:21" ht="16">
      <c r="D12" s="23">
        <v>4</v>
      </c>
      <c r="E12" s="267"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7" t="s">
        <v>112</v>
      </c>
      <c r="F13" s="172" t="s">
        <v>104</v>
      </c>
      <c r="G13" s="370" t="s">
        <v>104</v>
      </c>
      <c r="H13" s="371" t="s">
        <v>104</v>
      </c>
      <c r="I13" s="371" t="s">
        <v>104</v>
      </c>
      <c r="M13">
        <v>1</v>
      </c>
      <c r="N13">
        <v>1</v>
      </c>
      <c r="O13">
        <v>1</v>
      </c>
      <c r="P13">
        <v>1</v>
      </c>
      <c r="R13" t="s">
        <v>511</v>
      </c>
      <c r="S13" t="s">
        <v>512</v>
      </c>
      <c r="T13" t="s">
        <v>513</v>
      </c>
      <c r="U13" t="s">
        <v>514</v>
      </c>
    </row>
    <row r="14" spans="1:21" s="17" customFormat="1" ht="20" customHeight="1">
      <c r="A14"/>
      <c r="B14"/>
      <c r="C14"/>
      <c r="D14" s="85">
        <v>6</v>
      </c>
      <c r="E14" s="268" t="s">
        <v>113</v>
      </c>
      <c r="F14" s="261" t="s">
        <v>93</v>
      </c>
      <c r="G14" s="261" t="s">
        <v>93</v>
      </c>
      <c r="H14" s="259"/>
      <c r="I14" s="260"/>
      <c r="M14" s="17">
        <v>0</v>
      </c>
      <c r="N14" s="17">
        <v>0</v>
      </c>
      <c r="O14" s="17">
        <v>0</v>
      </c>
      <c r="P14" s="17">
        <v>0</v>
      </c>
      <c r="R14" s="17" t="s">
        <v>515</v>
      </c>
      <c r="S14" s="17" t="s">
        <v>516</v>
      </c>
      <c r="T14" s="17" t="s">
        <v>517</v>
      </c>
      <c r="U14" s="17" t="s">
        <v>518</v>
      </c>
    </row>
    <row r="15" spans="1:21" s="17" customFormat="1" ht="20" customHeight="1">
      <c r="A15"/>
      <c r="B15"/>
      <c r="C15"/>
      <c r="D15" s="85">
        <v>7</v>
      </c>
      <c r="E15" s="267" t="s">
        <v>381</v>
      </c>
      <c r="F15" s="311" t="s">
        <v>104</v>
      </c>
      <c r="G15" s="372" t="s">
        <v>104</v>
      </c>
      <c r="H15" s="373" t="s">
        <v>104</v>
      </c>
      <c r="I15" s="373" t="s">
        <v>104</v>
      </c>
      <c r="M15" s="17">
        <v>1</v>
      </c>
      <c r="N15" s="17">
        <v>1</v>
      </c>
      <c r="O15" s="17">
        <v>1</v>
      </c>
      <c r="P15" s="17">
        <v>1</v>
      </c>
      <c r="R15" s="17" t="s">
        <v>519</v>
      </c>
      <c r="S15" s="17" t="s">
        <v>520</v>
      </c>
      <c r="T15" s="17" t="s">
        <v>521</v>
      </c>
      <c r="U15" s="17" t="s">
        <v>522</v>
      </c>
    </row>
    <row r="16" spans="1:21" ht="21" customHeight="1">
      <c r="D16" s="24">
        <v>8</v>
      </c>
      <c r="E16" s="269" t="s">
        <v>599</v>
      </c>
      <c r="F16" s="312" t="s">
        <v>104</v>
      </c>
      <c r="G16" s="438"/>
      <c r="H16" s="439"/>
      <c r="I16" s="440"/>
      <c r="R16" s="169" t="s">
        <v>599</v>
      </c>
    </row>
  </sheetData>
  <sheetProtection algorithmName="SHA-512" hashValue="Fugv2P7XUiwAajJlHrIUdkRRJZPYn0ph4fQlDMRbpTTm23APaYy461Hvtj0pt0KYHx+fKdQglL3Nivp9BBzYsw==" saltValue="6mEJX3DSWmIk7b8V896e8A=="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PtApkIfolIfXHyka86e1Ln8RGhZAWljd5USDVIMONb55uzvrdxij+w8bW7mCYNQ1Xiu2vt3+4MraKzH7afr7PA==" saltValue="JQdck33llSpnNy8ZliY5D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reOJV4kXJ3p41VnD18/ZqmWw+slTLCcgzDneRRk/swwyNNlXP9+QQ1PBKIaNmRljpVnay1KYw16Vcip0pfLtfw==" saltValue="3qR5Tu/DO0kIpKI9IAtIA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JVRIYdc0qLdA8Gsyt4RJeR9deXs8PRx33/LC5Tv0nAH29kKUnSsaqss1Bz6sTYpRQb+t+EklVFql4FqAL5Y+JA==" saltValue="Ehot/sWTqzJ/PTAvt3Vra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UXbaHHJC7y8S+IjDrMpQQfaH0Xs6preWGwNoJZnHajt2OssEH/nNyfWfdoQ2WR3g7OqfnbsSx6KIPKb49HT1hw==" saltValue="xN7CFspXbZ5P0JjxpIoas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v7l8TKDVQicauB9GeJXgQqjzJoURLm+GEHJAg2j9jAGGLmmwj+9e007bcLxPs4Pjar0jTCsDeIuxgp68X18SpQ==" saltValue="tXIQyVCycTseT5ExnutnZ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33203125" customWidth="1"/>
    <col min="2" max="2" width="2.1640625" customWidth="1"/>
    <col min="3" max="4" width="2"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3203125" customWidth="1"/>
    <col min="29" max="16383" width="21.5" hidden="1"/>
    <col min="16384" max="16384" width="1.8320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6" customFormat="1" ht="20"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algorithmName="SHA-512" hashValue="W3Nndo0yr+CLhrWEupTmShQstxOAVxAQp/vwNXuCF2vyCz63oC9Tqzt8Yd8V+3zfGNyYPa246PgN0e+npiC6Sg==" saltValue="nmNjir3LvFGDnNxE1BqLFQ==" spinCount="100000"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baseColWidth="10" defaultColWidth="0" defaultRowHeight="15"/>
  <cols>
    <col min="1" max="1" width="2.33203125" customWidth="1"/>
    <col min="2" max="2" width="2.1640625" customWidth="1"/>
    <col min="3" max="3" width="2" customWidth="1"/>
    <col min="4" max="4" width="7.1640625" customWidth="1"/>
    <col min="5" max="5" width="35.6640625" customWidth="1"/>
    <col min="6" max="7" width="38.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640625" customWidth="1"/>
    <col min="32" max="16383" width="5.1640625" hidden="1"/>
    <col min="16384" max="16384" width="4.16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707</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708</v>
      </c>
      <c r="AB10" s="454"/>
      <c r="AC10" s="455"/>
      <c r="AG10" t="s">
        <v>339</v>
      </c>
      <c r="AV10" t="s">
        <v>379</v>
      </c>
    </row>
    <row r="11" spans="4:57" ht="48">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709</v>
      </c>
      <c r="AB11" s="55" t="s">
        <v>710</v>
      </c>
      <c r="AC11" s="55" t="s">
        <v>711</v>
      </c>
      <c r="AG11" t="s">
        <v>344</v>
      </c>
    </row>
    <row r="12" spans="4:57" ht="17">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eh2LQ833o9Jhpg++BdoOuZcFD59foqAGvSvmbmoiEQOO2uyZ1Z2CM/wob2QkrQBUk+xknOlPwAY9wNBa4/7MXw==" saltValue="FbuirBN3mvh/Wy8J70gRsQ=="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baseColWidth="10" defaultColWidth="0" defaultRowHeight="15"/>
  <cols>
    <col min="1" max="1" width="2.33203125" customWidth="1"/>
    <col min="2" max="2" width="2.1640625" customWidth="1"/>
    <col min="3" max="3" width="2" customWidth="1"/>
    <col min="4" max="4" width="7.1640625" customWidth="1"/>
    <col min="5" max="5" width="35.6640625" customWidth="1"/>
    <col min="6" max="7" width="38.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640625" customWidth="1"/>
    <col min="32" max="16383" width="5.1640625" hidden="1"/>
    <col min="16384" max="16384" width="4.16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120</v>
      </c>
      <c r="V9" s="446" t="s">
        <v>89</v>
      </c>
      <c r="W9" s="446" t="s">
        <v>12</v>
      </c>
      <c r="X9" s="446"/>
      <c r="Y9" s="446" t="s">
        <v>14</v>
      </c>
      <c r="Z9" s="446" t="s">
        <v>441</v>
      </c>
      <c r="AA9" s="515" t="s">
        <v>707</v>
      </c>
      <c r="AB9" s="516"/>
      <c r="AC9" s="517"/>
      <c r="AG9" t="s">
        <v>348</v>
      </c>
      <c r="AV9" t="s">
        <v>34</v>
      </c>
    </row>
    <row r="10" spans="4:57" ht="31.5" customHeight="1">
      <c r="D10" s="459"/>
      <c r="E10" s="459"/>
      <c r="F10" s="459"/>
      <c r="G10" s="459"/>
      <c r="H10" s="446"/>
      <c r="I10" s="459"/>
      <c r="J10" s="446"/>
      <c r="K10" s="446"/>
      <c r="L10" s="446"/>
      <c r="M10" s="446"/>
      <c r="N10" s="446"/>
      <c r="O10" s="446" t="s">
        <v>15</v>
      </c>
      <c r="P10" s="446"/>
      <c r="Q10" s="446"/>
      <c r="R10" s="446" t="s">
        <v>16</v>
      </c>
      <c r="S10" s="446"/>
      <c r="T10" s="459"/>
      <c r="U10" s="490"/>
      <c r="V10" s="446"/>
      <c r="W10" s="446"/>
      <c r="X10" s="446"/>
      <c r="Y10" s="446"/>
      <c r="Z10" s="446"/>
      <c r="AA10" s="453" t="s">
        <v>708</v>
      </c>
      <c r="AB10" s="454"/>
      <c r="AC10" s="455"/>
      <c r="AG10" t="s">
        <v>339</v>
      </c>
      <c r="AV10" t="s">
        <v>379</v>
      </c>
    </row>
    <row r="11" spans="4:57" ht="48">
      <c r="D11" s="445"/>
      <c r="E11" s="445"/>
      <c r="F11" s="445"/>
      <c r="G11" s="445"/>
      <c r="H11" s="446"/>
      <c r="I11" s="445"/>
      <c r="J11" s="446"/>
      <c r="K11" s="446"/>
      <c r="L11" s="446"/>
      <c r="M11" s="446"/>
      <c r="N11" s="446"/>
      <c r="O11" s="27" t="s">
        <v>17</v>
      </c>
      <c r="P11" s="27" t="s">
        <v>18</v>
      </c>
      <c r="Q11" s="27" t="s">
        <v>19</v>
      </c>
      <c r="R11" s="446"/>
      <c r="S11" s="446"/>
      <c r="T11" s="445"/>
      <c r="U11" s="491"/>
      <c r="V11" s="446"/>
      <c r="W11" s="27" t="s">
        <v>20</v>
      </c>
      <c r="X11" s="27" t="s">
        <v>21</v>
      </c>
      <c r="Y11" s="446"/>
      <c r="Z11" s="446"/>
      <c r="AA11" s="55" t="s">
        <v>709</v>
      </c>
      <c r="AB11" s="55" t="s">
        <v>710</v>
      </c>
      <c r="AC11" s="55" t="s">
        <v>711</v>
      </c>
      <c r="AG11" t="s">
        <v>344</v>
      </c>
    </row>
    <row r="12" spans="4:57" ht="17">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wurwKMvHY1ekdoMJqDOPjBP2vCZ86XlUP4t8lmHCmMNl9pbiLxgMkq7Kd5Xv8YFxbmPHWLL98c/YxvOSsJMW3Q==" saltValue="sM7wJrES5wCy2U4DcNnsLw==" spinCount="100000"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algorithmName="SHA-512" hashValue="wsi+l8/91rqNV/xzFXOQHUDYWuosaSjFyg3yxooZSZGbTFHZBN4qAdyO6PAuDJegBx0/MYq1VQhebwg4g4N6Kg==" saltValue="VResrIkxMpUFfLoFKefc7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algorithmName="SHA-512" hashValue="g+4qn1qh/T2poDWsQbutW25IWLuBROLQLTHo9euAAJp5QFS75yPLI1yWbX4Ofg1J8gu8IVvE/Jd4VT0C7nUiQg==" saltValue="5m8UNKxkmPTZ7fYQm5ye4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E8" sqref="E8:AB8"/>
    </sheetView>
  </sheetViews>
  <sheetFormatPr baseColWidth="10" defaultColWidth="0" defaultRowHeight="15"/>
  <cols>
    <col min="1" max="1" width="2.5" hidden="1" customWidth="1"/>
    <col min="2" max="3" width="9.1640625" hidden="1" customWidth="1"/>
    <col min="4" max="4" width="9.1640625" customWidth="1"/>
    <col min="5" max="5" width="7.1640625" customWidth="1"/>
    <col min="6" max="6" width="35.6640625" customWidth="1"/>
    <col min="7" max="7" width="16" customWidth="1"/>
    <col min="8" max="8" width="24.33203125" customWidth="1"/>
    <col min="9" max="12" width="16.6640625" customWidth="1"/>
    <col min="13" max="13" width="18.83203125" customWidth="1"/>
    <col min="14" max="14" width="20.33203125" style="54" customWidth="1"/>
    <col min="15" max="15" width="22.33203125" style="54" customWidth="1"/>
    <col min="16" max="16" width="17.6640625" customWidth="1"/>
    <col min="17" max="17" width="21.33203125" customWidth="1"/>
    <col min="18" max="18" width="16.6640625" customWidth="1"/>
    <col min="19" max="19" width="21.5" customWidth="1"/>
    <col min="20" max="20" width="22.5" customWidth="1"/>
    <col min="21" max="21" width="18.83203125" customWidth="1"/>
    <col min="22" max="22" width="16.6640625" customWidth="1"/>
    <col min="23" max="23" width="12.33203125" customWidth="1"/>
    <col min="24" max="24" width="16.6640625" customWidth="1"/>
    <col min="25" max="25" width="17.1640625" bestFit="1" customWidth="1"/>
    <col min="26" max="28" width="17.1640625" customWidth="1"/>
    <col min="29" max="30" width="2.33203125" customWidth="1"/>
    <col min="31" max="16383" width="9.1640625" hidden="1"/>
    <col min="16384" max="16384" width="2.3320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47" t="s">
        <v>146</v>
      </c>
      <c r="F8" s="448"/>
      <c r="G8" s="448"/>
      <c r="H8" s="448"/>
      <c r="I8" s="448"/>
      <c r="J8" s="448"/>
      <c r="K8" s="448"/>
      <c r="L8" s="448"/>
      <c r="M8" s="448"/>
      <c r="N8" s="448"/>
      <c r="O8" s="448"/>
      <c r="P8" s="448"/>
      <c r="Q8" s="448"/>
      <c r="R8" s="448"/>
      <c r="S8" s="448"/>
      <c r="T8" s="448"/>
      <c r="U8" s="448"/>
      <c r="V8" s="448"/>
      <c r="W8" s="448"/>
      <c r="X8" s="448"/>
      <c r="Y8" s="448"/>
      <c r="Z8" s="448"/>
      <c r="AA8" s="448"/>
      <c r="AB8" s="449"/>
    </row>
    <row r="9" spans="5:28" ht="22.5" customHeight="1">
      <c r="E9" s="450" t="s">
        <v>374</v>
      </c>
      <c r="F9" s="451"/>
      <c r="G9" s="451"/>
      <c r="H9" s="451"/>
      <c r="I9" s="451"/>
      <c r="J9" s="451"/>
      <c r="K9" s="451"/>
      <c r="L9" s="451"/>
      <c r="M9" s="451"/>
      <c r="N9" s="451"/>
      <c r="O9" s="451"/>
      <c r="P9" s="451"/>
      <c r="Q9" s="451"/>
      <c r="R9" s="451"/>
      <c r="S9" s="451"/>
      <c r="T9" s="451"/>
      <c r="U9" s="451"/>
      <c r="V9" s="451"/>
      <c r="W9" s="451"/>
      <c r="X9" s="451"/>
      <c r="Y9" s="451"/>
      <c r="Z9" s="451"/>
      <c r="AA9" s="451"/>
      <c r="AB9" s="452"/>
    </row>
    <row r="10" spans="5:28" ht="27" customHeight="1">
      <c r="E10" s="445" t="s">
        <v>132</v>
      </c>
      <c r="F10" s="445" t="s">
        <v>133</v>
      </c>
      <c r="G10" s="445" t="s">
        <v>2</v>
      </c>
      <c r="H10" s="445" t="s">
        <v>3</v>
      </c>
      <c r="I10" s="445" t="s">
        <v>4</v>
      </c>
      <c r="J10" s="445" t="s">
        <v>5</v>
      </c>
      <c r="K10" s="445" t="s">
        <v>6</v>
      </c>
      <c r="L10" s="445" t="s">
        <v>7</v>
      </c>
      <c r="M10" s="456" t="s">
        <v>134</v>
      </c>
      <c r="N10" s="457"/>
      <c r="O10" s="457"/>
      <c r="P10" s="458"/>
      <c r="Q10" s="445" t="s">
        <v>9</v>
      </c>
      <c r="R10" s="459" t="s">
        <v>447</v>
      </c>
      <c r="S10" s="445" t="s">
        <v>116</v>
      </c>
      <c r="T10" s="445" t="s">
        <v>11</v>
      </c>
      <c r="U10" s="441" t="s">
        <v>12</v>
      </c>
      <c r="V10" s="442"/>
      <c r="W10" s="441" t="s">
        <v>13</v>
      </c>
      <c r="X10" s="442"/>
      <c r="Y10" s="445" t="s">
        <v>14</v>
      </c>
      <c r="Z10" s="453" t="s">
        <v>707</v>
      </c>
      <c r="AA10" s="454"/>
      <c r="AB10" s="455"/>
    </row>
    <row r="11" spans="5:28" ht="24" customHeight="1">
      <c r="E11" s="446"/>
      <c r="F11" s="446"/>
      <c r="G11" s="446"/>
      <c r="H11" s="446"/>
      <c r="I11" s="446"/>
      <c r="J11" s="446"/>
      <c r="K11" s="446"/>
      <c r="L11" s="446"/>
      <c r="M11" s="453" t="s">
        <v>328</v>
      </c>
      <c r="N11" s="454"/>
      <c r="O11" s="455"/>
      <c r="P11" s="446" t="s">
        <v>135</v>
      </c>
      <c r="Q11" s="446"/>
      <c r="R11" s="459"/>
      <c r="S11" s="446"/>
      <c r="T11" s="446"/>
      <c r="U11" s="443"/>
      <c r="V11" s="444"/>
      <c r="W11" s="443"/>
      <c r="X11" s="444"/>
      <c r="Y11" s="446"/>
      <c r="Z11" s="453" t="s">
        <v>708</v>
      </c>
      <c r="AA11" s="454"/>
      <c r="AB11" s="455"/>
    </row>
    <row r="12" spans="5:28" ht="79.5" customHeight="1">
      <c r="E12" s="446"/>
      <c r="F12" s="446"/>
      <c r="G12" s="446"/>
      <c r="H12" s="446"/>
      <c r="I12" s="446"/>
      <c r="J12" s="446"/>
      <c r="K12" s="446"/>
      <c r="L12" s="446"/>
      <c r="M12" s="27" t="s">
        <v>17</v>
      </c>
      <c r="N12" s="55" t="s">
        <v>18</v>
      </c>
      <c r="O12" s="55" t="s">
        <v>19</v>
      </c>
      <c r="P12" s="446"/>
      <c r="Q12" s="446"/>
      <c r="R12" s="445"/>
      <c r="S12" s="446"/>
      <c r="T12" s="446"/>
      <c r="U12" s="27" t="s">
        <v>20</v>
      </c>
      <c r="V12" s="27" t="s">
        <v>21</v>
      </c>
      <c r="W12" s="27" t="s">
        <v>20</v>
      </c>
      <c r="X12" s="27" t="s">
        <v>21</v>
      </c>
      <c r="Y12" s="446"/>
      <c r="Z12" s="347" t="s">
        <v>709</v>
      </c>
      <c r="AA12" s="347" t="s">
        <v>710</v>
      </c>
      <c r="AB12" s="347" t="s">
        <v>711</v>
      </c>
    </row>
    <row r="13" spans="5:28" ht="20" customHeight="1">
      <c r="E13" s="53" t="s">
        <v>136</v>
      </c>
      <c r="F13" s="46" t="s">
        <v>137</v>
      </c>
      <c r="G13" s="65">
        <f>+IFERROR(IF(COUNT('Shareholding Pattern'!H26),('Shareholding Pattern'!H26),""),"")</f>
        <v>10</v>
      </c>
      <c r="H13" s="65">
        <f>+IFERROR(IF(COUNT('Shareholding Pattern'!I26),('Shareholding Pattern'!I26),""),"")</f>
        <v>63077723</v>
      </c>
      <c r="I13" s="65" t="str">
        <f>+IFERROR(IF(COUNT('Shareholding Pattern'!J26),('Shareholding Pattern'!J26),""),"")</f>
        <v/>
      </c>
      <c r="J13" s="65" t="str">
        <f>+IFERROR(IF(COUNT('Shareholding Pattern'!K26),('Shareholding Pattern'!K26),""),"")</f>
        <v/>
      </c>
      <c r="K13" s="65">
        <f>+IFERROR(IF(COUNT('Shareholding Pattern'!L26),('Shareholding Pattern'!L26),""),"")</f>
        <v>63077723</v>
      </c>
      <c r="L13" s="160">
        <f>+IFERROR(IF(COUNT('Shareholding Pattern'!M26),('Shareholding Pattern'!M26),""),"")</f>
        <v>58.42</v>
      </c>
      <c r="M13" s="66">
        <f>+IFERROR(IF(COUNT('Shareholding Pattern'!N26),('Shareholding Pattern'!N26),""),"")</f>
        <v>63077723</v>
      </c>
      <c r="N13" s="119" t="str">
        <f>+IFERROR(IF(COUNT('Shareholding Pattern'!O26),('Shareholding Pattern'!O26),""),"")</f>
        <v/>
      </c>
      <c r="O13" s="119">
        <f>+IFERROR(IF(COUNT('Shareholding Pattern'!P26),('Shareholding Pattern'!P26),""),"")</f>
        <v>63077723</v>
      </c>
      <c r="P13" s="160">
        <f>+IFERROR(IF(COUNT('Shareholding Pattern'!Q26),('Shareholding Pattern'!Q26),""),"")</f>
        <v>58.42</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58.42</v>
      </c>
      <c r="U13" s="65" t="str">
        <f>+IFERROR(IF(COUNT('Shareholding Pattern'!V26),('Shareholding Pattern'!V26),""),"")</f>
        <v/>
      </c>
      <c r="V13" s="160" t="str">
        <f>+IFERROR(IF(COUNT('Shareholding Pattern'!W26),('Shareholding Pattern'!W26),""),"")</f>
        <v/>
      </c>
      <c r="W13" s="65">
        <f>+IFERROR(IF(COUNT('Shareholding Pattern'!X26),('Shareholding Pattern'!X26),""),"")</f>
        <v>32248406</v>
      </c>
      <c r="X13" s="160">
        <f>+IFERROR(IF(COUNT('Shareholding Pattern'!Y26),('Shareholding Pattern'!Y26),""),"")</f>
        <v>51.12</v>
      </c>
      <c r="Y13" s="65">
        <f>+IFERROR(IF(COUNT('Shareholding Pattern'!Z26),('Shareholding Pattern'!Z26),""),"")</f>
        <v>63077723</v>
      </c>
      <c r="Z13" s="348"/>
      <c r="AA13" s="349"/>
      <c r="AB13" s="350"/>
    </row>
    <row r="14" spans="5:28" ht="20" customHeight="1">
      <c r="E14" s="53" t="s">
        <v>138</v>
      </c>
      <c r="F14" s="45" t="s">
        <v>139</v>
      </c>
      <c r="G14" s="65">
        <f>+IFERROR(IF(COUNT('Shareholding Pattern'!H71),('Shareholding Pattern'!H71),""),"")</f>
        <v>16543</v>
      </c>
      <c r="H14" s="65">
        <f>+IFERROR(IF(COUNT('Shareholding Pattern'!I71),('Shareholding Pattern'!I71),""),"")</f>
        <v>44895637</v>
      </c>
      <c r="I14" s="65" t="str">
        <f>+IFERROR(IF(COUNT('Shareholding Pattern'!J71),('Shareholding Pattern'!J71),""),"")</f>
        <v/>
      </c>
      <c r="J14" s="65" t="str">
        <f>+IFERROR(IF(COUNT('Shareholding Pattern'!K71),('Shareholding Pattern'!K71),""),"")</f>
        <v/>
      </c>
      <c r="K14" s="65">
        <f>+IFERROR(IF(COUNT('Shareholding Pattern'!L71),('Shareholding Pattern'!L71),""),"")</f>
        <v>44895637</v>
      </c>
      <c r="L14" s="160">
        <f>+IFERROR(IF(COUNT('Shareholding Pattern'!M71),('Shareholding Pattern'!M71),""),"")</f>
        <v>41.58</v>
      </c>
      <c r="M14" s="231">
        <f>+IFERROR(IF(COUNT('Shareholding Pattern'!N71),('Shareholding Pattern'!N71),""),"")</f>
        <v>44895637</v>
      </c>
      <c r="N14" s="119" t="str">
        <f>+IFERROR(IF(COUNT('Shareholding Pattern'!O71),('Shareholding Pattern'!O71),""),"")</f>
        <v/>
      </c>
      <c r="O14" s="119">
        <f>+IFERROR(IF(COUNT('Shareholding Pattern'!P71),('Shareholding Pattern'!P71),""),"")</f>
        <v>44895637</v>
      </c>
      <c r="P14" s="160">
        <f>+IFERROR(IF(COUNT('Shareholding Pattern'!Q71),('Shareholding Pattern'!Q71),""),"")</f>
        <v>41.58</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41.58</v>
      </c>
      <c r="U14" s="65" t="str">
        <f>+IFERROR(IF(COUNT('Shareholding Pattern'!V71),('Shareholding Pattern'!V71),""),"")</f>
        <v/>
      </c>
      <c r="V14" s="160" t="str">
        <f>+IFERROR(IF(COUNT('Shareholding Pattern'!W71),('Shareholding Pattern'!W71),""),"")</f>
        <v/>
      </c>
      <c r="W14" s="249"/>
      <c r="X14" s="250"/>
      <c r="Y14" s="65">
        <f>+IFERROR(IF(COUNT('Shareholding Pattern'!Z71),('Shareholding Pattern'!Z71),""),"")</f>
        <v>35566587</v>
      </c>
      <c r="Z14" s="65">
        <f>+IFERROR(IF(COUNT('Shareholding Pattern'!AA71),('Shareholding Pattern'!AA71),""),"")</f>
        <v>0</v>
      </c>
      <c r="AA14" s="65">
        <f>+IFERROR(IF(COUNT('Shareholding Pattern'!AB71),('Shareholding Pattern'!AB71),""),"")</f>
        <v>0</v>
      </c>
      <c r="AB14" s="65">
        <f>+IFERROR(IF(COUNT('Shareholding Pattern'!AC71),('Shareholding Pattern'!AC71),""),"")</f>
        <v>0</v>
      </c>
    </row>
    <row r="15" spans="5:28" ht="20"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1"/>
      <c r="AA15" s="352"/>
      <c r="AB15" s="353"/>
    </row>
    <row r="16" spans="5:28" ht="20"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4"/>
      <c r="AA16" s="355"/>
      <c r="AB16" s="356"/>
    </row>
    <row r="17" spans="5:28" ht="20"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7"/>
      <c r="AA17" s="358"/>
      <c r="AB17" s="359"/>
    </row>
    <row r="18" spans="5:28" ht="20">
      <c r="E18" s="47"/>
      <c r="F18" s="56" t="s">
        <v>19</v>
      </c>
      <c r="G18" s="67">
        <f>+IFERROR(IF(COUNT('Shareholding Pattern'!H79),('Shareholding Pattern'!H79),""),"")</f>
        <v>16553</v>
      </c>
      <c r="H18" s="67">
        <f>+IFERROR(IF(COUNT('Shareholding Pattern'!I79),('Shareholding Pattern'!I79),""),"")</f>
        <v>107973360</v>
      </c>
      <c r="I18" s="67" t="str">
        <f>+IFERROR(IF(COUNT('Shareholding Pattern'!J79),('Shareholding Pattern'!J79),""),"")</f>
        <v/>
      </c>
      <c r="J18" s="67" t="str">
        <f>+IFERROR(IF(COUNT('Shareholding Pattern'!K79),('Shareholding Pattern'!K79),""),"")</f>
        <v/>
      </c>
      <c r="K18" s="67">
        <f>+IFERROR(IF(COUNT('Shareholding Pattern'!L79),('Shareholding Pattern'!L79),""),"")</f>
        <v>107973360</v>
      </c>
      <c r="L18" s="238">
        <f>+IFERROR(IF(COUNT('Shareholding Pattern'!M79),('Shareholding Pattern'!M79),""),"")</f>
        <v>100</v>
      </c>
      <c r="M18" s="230">
        <f>+IFERROR(IF(COUNT('Shareholding Pattern'!N79),('Shareholding Pattern'!N79),""),"")</f>
        <v>107973360</v>
      </c>
      <c r="N18" s="297" t="str">
        <f>+IFERROR(IF(COUNT('Shareholding Pattern'!O79),('Shareholding Pattern'!O79),""),"")</f>
        <v/>
      </c>
      <c r="O18" s="297">
        <f>+IFERROR(IF(COUNT('Shareholding Pattern'!P79),('Shareholding Pattern'!P79),""),"")</f>
        <v>107973360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f>+IFERROR(IF(COUNT('Shareholding Pattern'!X79),('Shareholding Pattern'!X79),""),"")</f>
        <v>32248406</v>
      </c>
      <c r="X18" s="230">
        <f>+IFERROR(IF(COUNT('Shareholding Pattern'!Y79),('Shareholding Pattern'!Y79),""),"")</f>
        <v>29.87</v>
      </c>
      <c r="Y18" s="67">
        <f>+IFERROR(IF(COUNT('Shareholding Pattern'!Z79),('Shareholding Pattern'!Z79),""),"")</f>
        <v>98644310</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Q9" t="s">
        <v>346</v>
      </c>
    </row>
    <row r="10" spans="5:43"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Q10" t="s">
        <v>336</v>
      </c>
    </row>
    <row r="11" spans="5:43"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algorithmName="SHA-512" hashValue="Xzi01J2V0HEYUH7zuUryCOok5OOE5vrvu2prViHkTGCnGhvCo2Nx+R/+Hly8cZoj/wsA+61zk8WbdxKZ87Lc0A==" saltValue="3v/U1t7lp2D4/rG3m9E3t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nzKpW4xNVdjZrmRdVqrrOy9un1jSQi0hxsSIPsRLMRkBSdAa5SZ+N2WGKNGZkgYvLJ9H0wO9ADZ5oN/rGJCrXg==" saltValue="uoPKbHIVtvz09AC5mQRj+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jLVZDJ7EmEvHK0J5LcJyVXVkkclf3h4yjmRJCeUXbxxKddfuDCGABGufy2pde6ZJv3MEGTfHOzoag91FEy1vhw==" saltValue="UvPtpiG89AmxOTPdr2Ffl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29" width="7.1640625" hidden="1" customWidth="1"/>
    <col min="30" max="44" width="0" hidden="1" customWidth="1"/>
    <col min="45" max="16384" width="7.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IxiR7ueTjzrfDUPd4f6zxRyc95WM/G1jEY706wFLEHlR68nLToBgTN28ulMbsqyZR6kgrq77355TAuTk7THypA==" saltValue="a1gnIlKkL5iEy4l04RLPf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640625" customWidth="1"/>
    <col min="29" max="16383" width="20.33203125" hidden="1"/>
    <col min="16384" max="16384" width="7.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6" t="s">
        <v>118</v>
      </c>
      <c r="G9" s="446" t="s">
        <v>1</v>
      </c>
      <c r="H9" s="446" t="s">
        <v>3</v>
      </c>
      <c r="I9" s="446" t="s">
        <v>4</v>
      </c>
      <c r="J9" s="446" t="s">
        <v>5</v>
      </c>
      <c r="K9" s="446" t="s">
        <v>6</v>
      </c>
      <c r="L9" s="446" t="s">
        <v>7</v>
      </c>
      <c r="M9" s="446" t="s">
        <v>8</v>
      </c>
      <c r="N9" s="446"/>
      <c r="O9" s="446"/>
      <c r="P9" s="446"/>
      <c r="Q9" s="524" t="s">
        <v>447</v>
      </c>
      <c r="R9" s="446" t="s">
        <v>10</v>
      </c>
      <c r="S9" s="524" t="s">
        <v>116</v>
      </c>
      <c r="T9" s="446" t="s">
        <v>89</v>
      </c>
      <c r="U9" s="446" t="s">
        <v>12</v>
      </c>
      <c r="V9" s="446"/>
      <c r="W9" s="446" t="s">
        <v>14</v>
      </c>
      <c r="X9" s="446" t="s">
        <v>441</v>
      </c>
      <c r="Y9" s="515" t="s">
        <v>707</v>
      </c>
      <c r="Z9" s="516"/>
      <c r="AA9" s="517"/>
      <c r="AR9" t="s">
        <v>346</v>
      </c>
    </row>
    <row r="10" spans="5:44" ht="31.5" customHeight="1">
      <c r="E10" s="459"/>
      <c r="F10" s="446"/>
      <c r="G10" s="446"/>
      <c r="H10" s="446"/>
      <c r="I10" s="446"/>
      <c r="J10" s="446"/>
      <c r="K10" s="446"/>
      <c r="L10" s="446"/>
      <c r="M10" s="446" t="s">
        <v>15</v>
      </c>
      <c r="N10" s="446"/>
      <c r="O10" s="446"/>
      <c r="P10" s="446" t="s">
        <v>16</v>
      </c>
      <c r="Q10" s="459"/>
      <c r="R10" s="446"/>
      <c r="S10" s="459"/>
      <c r="T10" s="446"/>
      <c r="U10" s="446"/>
      <c r="V10" s="446"/>
      <c r="W10" s="446"/>
      <c r="X10" s="446"/>
      <c r="Y10" s="453" t="s">
        <v>708</v>
      </c>
      <c r="Z10" s="454"/>
      <c r="AA10" s="455"/>
      <c r="AR10" t="s">
        <v>336</v>
      </c>
    </row>
    <row r="11" spans="5:44" ht="78.75" customHeight="1">
      <c r="E11" s="445"/>
      <c r="F11" s="446"/>
      <c r="G11" s="446"/>
      <c r="H11" s="446"/>
      <c r="I11" s="446"/>
      <c r="J11" s="446"/>
      <c r="K11" s="446"/>
      <c r="L11" s="446"/>
      <c r="M11" s="27" t="s">
        <v>17</v>
      </c>
      <c r="N11" s="27" t="s">
        <v>18</v>
      </c>
      <c r="O11" s="27" t="s">
        <v>19</v>
      </c>
      <c r="P11" s="446"/>
      <c r="Q11" s="445"/>
      <c r="R11" s="446"/>
      <c r="S11" s="445"/>
      <c r="T11" s="446"/>
      <c r="U11" s="27" t="s">
        <v>20</v>
      </c>
      <c r="V11" s="27" t="s">
        <v>21</v>
      </c>
      <c r="W11" s="446"/>
      <c r="X11" s="446"/>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algorithmName="SHA-512" hashValue="vBIbVyYJLuvLVPdbLQcwrY7KhJm7EJIqoFZrHNtqLLg/3/ZBRpMXiXdgBmtN/OYLy4VHI9vtCU7RsO9HtmWUMA==" saltValue="f7+TQcT3lDtI1SL2VnGqWw=="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5.5" customWidth="1"/>
    <col min="29" max="29" width="2.1640625" hidden="1"/>
    <col min="30" max="16383" width="1.33203125" hidden="1"/>
    <col min="16384" max="16384" width="5.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algorithmName="SHA-512" hashValue="KP9+fZUUGED7ml7lY3fQ1v1OOyHA68HHJ78i/fy3ULWjFUmiXC0wTrCMu4eeoh9UTRQ8S/NbYMtnaU2iXogOvQ==" saltValue="sVqVD4NcAl1WxKleeU4KE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F7" zoomScale="90" zoomScaleNormal="90" workbookViewId="0">
      <selection activeCell="F18" sqref="F18"/>
    </sheetView>
  </sheetViews>
  <sheetFormatPr baseColWidth="10" defaultColWidth="0" defaultRowHeight="15"/>
  <cols>
    <col min="1" max="1" width="2" customWidth="1"/>
    <col min="2" max="2" width="1.5" customWidth="1"/>
    <col min="3" max="3" width="1.6640625" customWidth="1"/>
    <col min="4" max="4" width="2.33203125" customWidth="1"/>
    <col min="5" max="5" width="9.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5" customWidth="1"/>
    <col min="29" max="16383" width="5.5" hidden="1"/>
    <col min="16384" max="16384" width="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s="7" customFormat="1" ht="20"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77" t="s">
        <v>887</v>
      </c>
      <c r="G15" s="376" t="s">
        <v>888</v>
      </c>
      <c r="H15" s="38">
        <v>2372640</v>
      </c>
      <c r="I15" s="38"/>
      <c r="J15" s="38"/>
      <c r="K15" s="374">
        <f>+IFERROR(IF(COUNT(H15:J15),ROUND(SUM(H15:J15),0),""),"")</f>
        <v>2372640</v>
      </c>
      <c r="L15" s="42">
        <f>+IFERROR(IF(COUNT(K15),ROUND(K15/'Shareholding Pattern'!$L$78*100,2),""),"")</f>
        <v>2.2000000000000002</v>
      </c>
      <c r="M15" s="170">
        <f>IF(H15="","",H15)</f>
        <v>2372640</v>
      </c>
      <c r="N15" s="170"/>
      <c r="O15" s="229">
        <f>+IFERROR(IF(COUNT(M15:N15),ROUND(SUM(M15,N15),2),""),"")</f>
        <v>2372640</v>
      </c>
      <c r="P15" s="42">
        <f>+IFERROR(IF(COUNT(O15),ROUND(O15/('Shareholding Pattern'!$P$79)*100,2),""),"")</f>
        <v>2.2000000000000002</v>
      </c>
      <c r="Q15" s="38"/>
      <c r="R15" s="38"/>
      <c r="S15" s="374" t="str">
        <f>+IFERROR(IF(COUNT(Q15:R15),ROUND(SUM(Q15:R15),0),""),"")</f>
        <v/>
      </c>
      <c r="T15" s="14">
        <f>+IFERROR(IF(COUNT(K15,S15),ROUND(SUM(S15,K15)/SUM('Shareholding Pattern'!$L$78,'Shareholding Pattern'!$T$78)*100,2),""),"")</f>
        <v>2.2000000000000002</v>
      </c>
      <c r="U15" s="38"/>
      <c r="V15" s="14" t="str">
        <f>+IFERROR(IF(COUNT(U15),ROUND(SUM(U15)/SUM(K15)*100,2),""),0)</f>
        <v/>
      </c>
      <c r="W15" s="38">
        <v>2372640</v>
      </c>
      <c r="X15" s="228"/>
      <c r="Y15" s="38">
        <v>0</v>
      </c>
      <c r="Z15" s="38">
        <v>0</v>
      </c>
      <c r="AA15" s="38">
        <v>0</v>
      </c>
      <c r="AB15" s="10"/>
      <c r="AC15" s="10" t="e">
        <f>SUM(#REF!)</f>
        <v>#REF!</v>
      </c>
    </row>
    <row r="16" spans="5:29" ht="25" customHeight="1">
      <c r="E16" s="53">
        <v>2</v>
      </c>
      <c r="F16" s="377" t="s">
        <v>889</v>
      </c>
      <c r="G16" s="376" t="s">
        <v>890</v>
      </c>
      <c r="H16" s="38">
        <v>1332000</v>
      </c>
      <c r="I16" s="38"/>
      <c r="J16" s="38"/>
      <c r="K16" s="374">
        <f>+IFERROR(IF(COUNT(H16:J16),ROUND(SUM(H16:J16),0),""),"")</f>
        <v>1332000</v>
      </c>
      <c r="L16" s="42">
        <f>+IFERROR(IF(COUNT(K16),ROUND(K16/'Shareholding Pattern'!$L$78*100,2),""),"")</f>
        <v>1.23</v>
      </c>
      <c r="M16" s="170">
        <f>IF(H16="","",H16)</f>
        <v>1332000</v>
      </c>
      <c r="N16" s="170"/>
      <c r="O16" s="229">
        <f>+IFERROR(IF(COUNT(M16:N16),ROUND(SUM(M16,N16),2),""),"")</f>
        <v>1332000</v>
      </c>
      <c r="P16" s="42">
        <f>+IFERROR(IF(COUNT(O16),ROUND(O16/('Shareholding Pattern'!$P$79)*100,2),""),"")</f>
        <v>1.23</v>
      </c>
      <c r="Q16" s="38"/>
      <c r="R16" s="38"/>
      <c r="S16" s="374" t="str">
        <f>+IFERROR(IF(COUNT(Q16:R16),ROUND(SUM(Q16:R16),0),""),"")</f>
        <v/>
      </c>
      <c r="T16" s="14">
        <f>+IFERROR(IF(COUNT(K16,S16),ROUND(SUM(S16,K16)/SUM('Shareholding Pattern'!$L$78,'Shareholding Pattern'!$T$78)*100,2),""),"")</f>
        <v>1.23</v>
      </c>
      <c r="U16" s="38"/>
      <c r="V16" s="14" t="str">
        <f>+IFERROR(IF(COUNT(U16),ROUND(SUM(U16)/SUM(K16)*100,2),""),0)</f>
        <v/>
      </c>
      <c r="W16" s="38">
        <v>1332000</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 customHeight="1">
      <c r="E18" s="31"/>
      <c r="F18" s="57" t="s">
        <v>392</v>
      </c>
      <c r="G18" s="57" t="s">
        <v>19</v>
      </c>
      <c r="H18" s="44">
        <f>+IFERROR(IF(COUNT(H14:H17),ROUND(SUM(H14:H17),0),""),"")</f>
        <v>3704640</v>
      </c>
      <c r="I18" s="44" t="str">
        <f>+IFERROR(IF(COUNT(I14:I17),ROUND(SUM(I14:I17),0),""),"")</f>
        <v/>
      </c>
      <c r="J18" s="44" t="str">
        <f>+IFERROR(IF(COUNT(J14:J17),ROUND(SUM(J14:J17),0),""),"")</f>
        <v/>
      </c>
      <c r="K18" s="44">
        <f>+IFERROR(IF(COUNT(K14:K17),ROUND(SUM(K14:K17),0),""),"")</f>
        <v>3704640</v>
      </c>
      <c r="L18" s="14">
        <f>+IFERROR(IF(COUNT(K18),ROUND(K18/'Shareholding Pattern'!$L$78*100,2),""),"")</f>
        <v>3.43</v>
      </c>
      <c r="M18" s="29">
        <f>+IFERROR(IF(COUNT(M14:M17),ROUND(SUM(M14:M17),0),""),"")</f>
        <v>3704640</v>
      </c>
      <c r="N18" s="29" t="str">
        <f>+IFERROR(IF(COUNT(N14:N17),ROUND(SUM(N14:N17),0),""),"")</f>
        <v/>
      </c>
      <c r="O18" s="29">
        <f>+IFERROR(IF(COUNT(O14:O17),ROUND(SUM(O14:O17),0),""),"")</f>
        <v>3704640</v>
      </c>
      <c r="P18" s="14">
        <f>+IFERROR(IF(COUNT(O18),ROUND(O18/('Shareholding Pattern'!$P$79)*100,2),""),"")</f>
        <v>3.43</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3.43</v>
      </c>
      <c r="U18" s="44" t="str">
        <f>+IFERROR(IF(COUNT(U14:U17),ROUND(SUM(U14:U17),0),""),"")</f>
        <v/>
      </c>
      <c r="V18" s="14" t="str">
        <f>+IFERROR(IF(COUNT(U18),ROUND(SUM(U18)/SUM(K18)*100,2),""),0)</f>
        <v/>
      </c>
      <c r="W18" s="44">
        <f>+IFERROR(IF(COUNT(W14:W17),ROUND(SUM(W14:W17),0),""),"")</f>
        <v>3704640</v>
      </c>
      <c r="X18" s="339"/>
      <c r="Y18" s="44">
        <f>+IFERROR(IF(COUNT(Y14:Y17),ROUND(SUM(Y14:Y17),0),""),"")</f>
        <v>0</v>
      </c>
      <c r="Z18" s="44">
        <f>+IFERROR(IF(COUNT(Z14:Z17),ROUND(SUM(Z14:Z17),0),""),"")</f>
        <v>0</v>
      </c>
      <c r="AA18" s="44">
        <f>+IFERROR(IF(COUNT(AA14:AA17),ROUND(SUM(AA14:AA17),0),""),"")</f>
        <v>0</v>
      </c>
    </row>
  </sheetData>
  <sheetProtection algorithmName="SHA-512" hashValue="Mwk28d+Wz1SS4CJgKpG0flIcdGtkRMST9+yn/Uf/9uEdBIxw8tiPDz8yTErGLwcX8j9V1Q8KrvYbq0cPPMxLAQ==" saltValue="db4l7ulF0QTaFEPG2TIa0Q=="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63500</xdr:colOff>
                    <xdr:row>14</xdr:row>
                    <xdr:rowOff>63500</xdr:rowOff>
                  </from>
                  <to>
                    <xdr:col>23</xdr:col>
                    <xdr:colOff>1320800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63500</xdr:colOff>
                    <xdr:row>15</xdr:row>
                    <xdr:rowOff>63500</xdr:rowOff>
                  </from>
                  <to>
                    <xdr:col>23</xdr:col>
                    <xdr:colOff>1320800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 customWidth="1"/>
    <col min="29" max="16383" width="4.83203125" hidden="1"/>
    <col min="16384" max="16384" width="4.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30" s="7" customFormat="1" ht="20"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algorithmName="SHA-512" hashValue="QmwyRz4lLw/7XiBMfRDpxaDrLzQgY51T4gQvZITp0rs+4Oq2Sp19kjyuUyQNEVMh3OxqJ5fCMx+GDx7RkQl3BA==" saltValue="asltQaLS/qhI1LAinXSHqw=="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14.5" customWidth="1"/>
    <col min="9" max="10" width="14.5" hidden="1" customWidth="1"/>
    <col min="11" max="11" width="15.5" customWidth="1"/>
    <col min="12" max="12" width="13.5" customWidth="1"/>
    <col min="13" max="13" width="14.6640625" customWidth="1"/>
    <col min="14" max="14" width="14.6640625" hidden="1" customWidth="1"/>
    <col min="15" max="15" width="17.83203125" customWidth="1"/>
    <col min="16" max="16" width="10.33203125" customWidth="1"/>
    <col min="17" max="19" width="14.5" hidden="1" customWidth="1"/>
    <col min="20" max="20" width="19.1640625" customWidth="1"/>
    <col min="21" max="21" width="14.6640625" hidden="1" customWidth="1"/>
    <col min="22" max="22" width="8.5" hidden="1" customWidth="1"/>
    <col min="23" max="23" width="15.5" customWidth="1"/>
    <col min="24" max="24" width="19.1640625" customWidth="1"/>
    <col min="25" max="25" width="3.83203125" customWidth="1"/>
    <col min="26" max="26" width="2.5" customWidth="1"/>
    <col min="27" max="16383" width="4.33203125" hidden="1"/>
    <col min="16384" max="16384" width="4.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5:30"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row>
    <row r="11" spans="5:30"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mfdSJFFUsPCtxE8p0Man6TvGiLS+kQTY0fkiWkGAalwS70jRB92mwLstiqUj7soEz0W+jb4lvqIZLvJK9pUR4Q==" saltValue="yG6ei9JTEbTpo1aJVIaKEw==" spinCount="100000"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baseColWidth="10" defaultColWidth="0" defaultRowHeight="15"/>
  <cols>
    <col min="1" max="1" width="2" customWidth="1"/>
    <col min="2" max="2" width="1.5" customWidth="1"/>
    <col min="3" max="3" width="1.6640625" customWidth="1"/>
    <col min="4" max="4" width="2.332031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9.1640625" customWidth="1"/>
    <col min="29" max="16383" width="3.6640625" hidden="1"/>
    <col min="16384" max="16384" width="9.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c r="Y9" s="515" t="s">
        <v>707</v>
      </c>
      <c r="Z9" s="516"/>
      <c r="AA9" s="517"/>
    </row>
    <row r="10" spans="5:29"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53" t="s">
        <v>708</v>
      </c>
      <c r="Z10" s="454"/>
      <c r="AA10" s="455"/>
    </row>
    <row r="11" spans="5:29"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446"/>
      <c r="X11" s="446"/>
      <c r="Y11" s="55" t="s">
        <v>709</v>
      </c>
      <c r="Z11" s="55" t="s">
        <v>710</v>
      </c>
      <c r="AA11" s="55" t="s">
        <v>711</v>
      </c>
    </row>
    <row r="12" spans="5:29" ht="16">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algorithmName="SHA-512" hashValue="rxUWPFrhQY36weiRMWnmxe01f1P7x09ZZI/KHF6TbUSm9RAyraCQcxecWJFD7k6V7r+HQ80Wj4fp4VMeCr8H5w==" saltValue="w/P87wNuVtrY+J3kiN9HQA=="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67" activePane="bottomRight" state="frozen"/>
      <selection activeCell="C7" sqref="C7"/>
      <selection pane="topRight" activeCell="F7" sqref="F7"/>
      <selection pane="bottomLeft" activeCell="C12" sqref="C12"/>
      <selection pane="bottomRight" activeCell="F69" sqref="F69"/>
    </sheetView>
  </sheetViews>
  <sheetFormatPr baseColWidth="10" defaultColWidth="0" defaultRowHeight="15"/>
  <cols>
    <col min="1" max="2" width="2.6640625" hidden="1" customWidth="1"/>
    <col min="3" max="4" width="2.6640625" customWidth="1"/>
    <col min="5" max="5" width="6.5" customWidth="1"/>
    <col min="6" max="6" width="46.5" customWidth="1"/>
    <col min="7" max="7" width="5.5" hidden="1" customWidth="1"/>
    <col min="8" max="10" width="20.6640625" style="121" customWidth="1"/>
    <col min="11" max="12" width="20.6640625" customWidth="1"/>
    <col min="13" max="13" width="20.6640625" style="101" customWidth="1"/>
    <col min="14" max="15" width="20.6640625" style="54" customWidth="1"/>
    <col min="16" max="16" width="20.6640625" style="121" customWidth="1"/>
    <col min="17" max="17" width="20.6640625" style="101" customWidth="1"/>
    <col min="18" max="20" width="20.6640625" style="121" customWidth="1"/>
    <col min="21" max="23" width="20.6640625" style="54" customWidth="1"/>
    <col min="24" max="24" width="20.6640625" style="121" customWidth="1"/>
    <col min="25" max="25" width="20.6640625" style="54" customWidth="1"/>
    <col min="26" max="26" width="20.6640625" style="121" customWidth="1"/>
    <col min="27" max="29" width="20.6640625" customWidth="1"/>
    <col min="30" max="32" width="5.5" customWidth="1"/>
    <col min="33" max="16383" width="5.5" hidden="1"/>
    <col min="16384" max="16384" width="4.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489" t="s">
        <v>115</v>
      </c>
      <c r="F9" s="484" t="s">
        <v>0</v>
      </c>
      <c r="G9" s="485"/>
      <c r="H9" s="483" t="s">
        <v>2</v>
      </c>
      <c r="I9" s="483" t="s">
        <v>3</v>
      </c>
      <c r="J9" s="483" t="s">
        <v>4</v>
      </c>
      <c r="K9" s="446" t="s">
        <v>5</v>
      </c>
      <c r="L9" s="446" t="s">
        <v>6</v>
      </c>
      <c r="M9" s="460" t="s">
        <v>7</v>
      </c>
      <c r="N9" s="453" t="s">
        <v>8</v>
      </c>
      <c r="O9" s="454"/>
      <c r="P9" s="454"/>
      <c r="Q9" s="455"/>
      <c r="R9" s="483" t="s">
        <v>9</v>
      </c>
      <c r="S9" s="499" t="s">
        <v>447</v>
      </c>
      <c r="T9" s="483" t="s">
        <v>116</v>
      </c>
      <c r="U9" s="508" t="s">
        <v>11</v>
      </c>
      <c r="V9" s="446" t="s">
        <v>12</v>
      </c>
      <c r="W9" s="446"/>
      <c r="X9" s="446" t="s">
        <v>13</v>
      </c>
      <c r="Y9" s="446"/>
      <c r="Z9" s="483" t="s">
        <v>14</v>
      </c>
      <c r="AA9" s="515" t="s">
        <v>707</v>
      </c>
      <c r="AB9" s="516"/>
      <c r="AC9" s="517"/>
    </row>
    <row r="10" spans="5:58" ht="28.5" customHeight="1">
      <c r="E10" s="490"/>
      <c r="F10" s="486"/>
      <c r="G10" s="487"/>
      <c r="H10" s="483"/>
      <c r="I10" s="483"/>
      <c r="J10" s="483"/>
      <c r="K10" s="446"/>
      <c r="L10" s="446"/>
      <c r="M10" s="460"/>
      <c r="N10" s="453" t="s">
        <v>15</v>
      </c>
      <c r="O10" s="454"/>
      <c r="P10" s="455"/>
      <c r="Q10" s="460" t="s">
        <v>16</v>
      </c>
      <c r="R10" s="483"/>
      <c r="S10" s="500"/>
      <c r="T10" s="483"/>
      <c r="U10" s="508"/>
      <c r="V10" s="446"/>
      <c r="W10" s="446"/>
      <c r="X10" s="446"/>
      <c r="Y10" s="446"/>
      <c r="Z10" s="483"/>
      <c r="AA10" s="453" t="s">
        <v>708</v>
      </c>
      <c r="AB10" s="454"/>
      <c r="AC10" s="455"/>
    </row>
    <row r="11" spans="5:58" ht="113.25" customHeight="1">
      <c r="E11" s="491"/>
      <c r="F11" s="441"/>
      <c r="G11" s="442"/>
      <c r="H11" s="483"/>
      <c r="I11" s="483"/>
      <c r="J11" s="483"/>
      <c r="K11" s="446"/>
      <c r="L11" s="446"/>
      <c r="M11" s="460"/>
      <c r="N11" s="55" t="s">
        <v>17</v>
      </c>
      <c r="O11" s="55" t="s">
        <v>18</v>
      </c>
      <c r="P11" s="122" t="s">
        <v>19</v>
      </c>
      <c r="Q11" s="460"/>
      <c r="R11" s="483"/>
      <c r="S11" s="501"/>
      <c r="T11" s="483"/>
      <c r="U11" s="508"/>
      <c r="V11" s="55" t="s">
        <v>20</v>
      </c>
      <c r="W11" s="55" t="s">
        <v>21</v>
      </c>
      <c r="X11" s="122" t="s">
        <v>20</v>
      </c>
      <c r="Y11" s="55" t="s">
        <v>21</v>
      </c>
      <c r="Z11" s="483"/>
      <c r="AA11" s="55" t="s">
        <v>709</v>
      </c>
      <c r="AB11" s="55" t="s">
        <v>710</v>
      </c>
      <c r="AC11" s="55" t="s">
        <v>711</v>
      </c>
    </row>
    <row r="12" spans="5:58" ht="18.75" customHeight="1">
      <c r="E12" s="98" t="s">
        <v>22</v>
      </c>
      <c r="F12" s="518" t="s">
        <v>23</v>
      </c>
      <c r="G12" s="519"/>
      <c r="H12" s="519"/>
      <c r="I12" s="519"/>
      <c r="J12" s="519"/>
      <c r="K12" s="519"/>
      <c r="L12" s="519"/>
      <c r="M12" s="519"/>
      <c r="N12" s="519"/>
      <c r="O12" s="519"/>
      <c r="P12" s="519"/>
      <c r="Q12" s="519"/>
      <c r="R12" s="519"/>
      <c r="S12" s="519"/>
      <c r="T12" s="519"/>
      <c r="U12" s="519"/>
      <c r="V12" s="519"/>
      <c r="W12" s="519"/>
      <c r="X12" s="519"/>
      <c r="Y12" s="519"/>
      <c r="Z12" s="519"/>
      <c r="AA12" s="519"/>
      <c r="AB12" s="519"/>
      <c r="AC12" s="520"/>
    </row>
    <row r="13" spans="5:58" ht="20"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5"/>
      <c r="AB13" s="123"/>
      <c r="AC13" s="291"/>
    </row>
    <row r="14" spans="5:58" ht="20" customHeight="1">
      <c r="E14" s="87" t="s">
        <v>26</v>
      </c>
      <c r="F14" s="192" t="s">
        <v>27</v>
      </c>
      <c r="G14" s="190"/>
      <c r="H14" s="162">
        <f>IFERROR(IF(COUNT(IndHUF!$AD$13),IF(IndHUF!$AD$13=0,"0",IndHUF!$AD$13),""),"")</f>
        <v>10</v>
      </c>
      <c r="I14" s="282">
        <f>+IF(COUNT(IndHUF!H26),IndHUF!H26,"")</f>
        <v>63077723</v>
      </c>
      <c r="J14" s="282" t="str">
        <f>+IF(COUNT(IndHUF!I26),IndHUF!I26,"")</f>
        <v/>
      </c>
      <c r="K14" s="111" t="str">
        <f>+IF(COUNT(IndHUF!J26),IndHUF!J26,"")</f>
        <v/>
      </c>
      <c r="L14" s="111">
        <f>+IF(COUNT(IndHUF!K26),IndHUF!K26,"")</f>
        <v>63077723</v>
      </c>
      <c r="M14" s="144">
        <f>+IFERROR(IF(COUNT(L14),ROUND(L14/'Shareholding Pattern'!$L$78*100,2),""),0)</f>
        <v>58.42</v>
      </c>
      <c r="N14" s="161">
        <f>+IF(COUNT(+IndHUF!M26),SUM(+IndHUF!M26),"")</f>
        <v>63077723</v>
      </c>
      <c r="O14" s="161" t="str">
        <f>+IF(COUNT(+IndHUF!N26),SUM(+IndHUF!N26),"")</f>
        <v/>
      </c>
      <c r="P14" s="282">
        <f>+IF(COUNT(IndHUF!O26),IndHUF!O26,"")</f>
        <v>63077723</v>
      </c>
      <c r="Q14" s="144">
        <f>+IF(COUNT(IndHUF!P26),IndHUF!P26,"")</f>
        <v>58.42</v>
      </c>
      <c r="R14" s="282" t="str">
        <f>+IF(COUNT(IndHUF!Q26),IndHUF!Q26,"")</f>
        <v/>
      </c>
      <c r="S14" s="282" t="str">
        <f>+IF(COUNT(IndHUF!R26),IndHUF!R26,"")</f>
        <v/>
      </c>
      <c r="T14" s="282" t="str">
        <f>+IF(COUNT(IndHUF!S26),IndHUF!S26,"")</f>
        <v/>
      </c>
      <c r="U14" s="112">
        <f>+IFERROR(IF(COUNT(L14,T14),ROUND(SUM(L14,T14)/SUM('Shareholding Pattern'!$L$78,'Shareholding Pattern'!$T$78)*100,2),""),0)</f>
        <v>58.42</v>
      </c>
      <c r="V14" s="173" t="str">
        <f>+IF(COUNT(IndHUF!U26),IndHUF!U26,"")</f>
        <v/>
      </c>
      <c r="W14" s="157" t="str">
        <f>+IFERROR(IF(COUNT(V14),ROUND(SUM(V14)/SUM(L14)*100,2),""),0)</f>
        <v/>
      </c>
      <c r="X14" s="173">
        <f>+IF(COUNT(IndHUF!W26),IndHUF!W26,"")</f>
        <v>32248406</v>
      </c>
      <c r="Y14" s="112">
        <f>+IFERROR(IF(COUNT(X14),ROUND(SUM(X14)/SUM(L14)*100,2),""),0)</f>
        <v>51.12</v>
      </c>
      <c r="Z14" s="282">
        <f>+IF(COUNT(IndHUF!Y26),IndHUF!Y26,"")</f>
        <v>63077723</v>
      </c>
      <c r="AA14" s="509"/>
      <c r="AB14" s="510"/>
      <c r="AC14" s="511"/>
      <c r="AH14" t="s">
        <v>192</v>
      </c>
      <c r="AR14" t="s">
        <v>166</v>
      </c>
      <c r="AX14" t="s">
        <v>192</v>
      </c>
      <c r="AZ14" t="s">
        <v>329</v>
      </c>
      <c r="BF14" t="s">
        <v>282</v>
      </c>
    </row>
    <row r="15" spans="5:58" ht="20"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77"/>
      <c r="AB15" s="478"/>
      <c r="AC15" s="479"/>
      <c r="AH15" t="s">
        <v>193</v>
      </c>
      <c r="AR15" t="s">
        <v>167</v>
      </c>
      <c r="AX15" t="s">
        <v>193</v>
      </c>
      <c r="AZ15" t="s">
        <v>330</v>
      </c>
      <c r="BF15" t="s">
        <v>284</v>
      </c>
    </row>
    <row r="16" spans="5:58" ht="20"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77"/>
      <c r="AB16" s="478"/>
      <c r="AC16" s="479"/>
      <c r="AH16" t="s">
        <v>285</v>
      </c>
      <c r="AR16" t="s">
        <v>168</v>
      </c>
      <c r="AX16" t="s">
        <v>285</v>
      </c>
      <c r="AZ16" t="s">
        <v>199</v>
      </c>
      <c r="BF16" t="s">
        <v>305</v>
      </c>
    </row>
    <row r="17" spans="5:58" ht="20"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77"/>
      <c r="AB17" s="478"/>
      <c r="AC17" s="479"/>
      <c r="AH17" t="s">
        <v>286</v>
      </c>
      <c r="AR17" t="s">
        <v>169</v>
      </c>
      <c r="AX17" t="s">
        <v>286</v>
      </c>
      <c r="AZ17" t="s">
        <v>332</v>
      </c>
      <c r="BF17" t="s">
        <v>315</v>
      </c>
    </row>
    <row r="18" spans="5:58" ht="20" customHeight="1">
      <c r="E18" s="466" t="s">
        <v>35</v>
      </c>
      <c r="F18" s="466"/>
      <c r="G18" s="466"/>
      <c r="H18" s="52">
        <f>+IFERROR(IF(COUNT(H14:H17),ROUND(SUM(H14:H17),0),""),"")</f>
        <v>10</v>
      </c>
      <c r="I18" s="52">
        <f t="shared" ref="I18:Z18" si="2">+IFERROR(IF(COUNT(I14:I17),ROUND(SUM(I14:I17),0),""),"")</f>
        <v>63077723</v>
      </c>
      <c r="J18" s="52" t="str">
        <f t="shared" si="2"/>
        <v/>
      </c>
      <c r="K18" s="4" t="str">
        <f t="shared" si="2"/>
        <v/>
      </c>
      <c r="L18" s="52">
        <f t="shared" si="2"/>
        <v>63077723</v>
      </c>
      <c r="M18" s="146">
        <f>+IFERROR(IF(COUNT(L18),ROUND(L18/'Shareholding Pattern'!$L$78*100,2),""),0)</f>
        <v>58.42</v>
      </c>
      <c r="N18" s="119">
        <f t="shared" si="2"/>
        <v>63077723</v>
      </c>
      <c r="O18" s="119" t="str">
        <f t="shared" si="2"/>
        <v/>
      </c>
      <c r="P18" s="52">
        <f t="shared" si="2"/>
        <v>63077723</v>
      </c>
      <c r="Q18" s="154">
        <f>IFERROR(IF(COUNT(P18),ROUND(P18/$P$79*100,2),""),0)</f>
        <v>58.42</v>
      </c>
      <c r="R18" s="52" t="str">
        <f t="shared" si="2"/>
        <v/>
      </c>
      <c r="S18" s="52" t="str">
        <f t="shared" si="2"/>
        <v/>
      </c>
      <c r="T18" s="52" t="str">
        <f t="shared" si="2"/>
        <v/>
      </c>
      <c r="U18" s="115">
        <f>+IFERROR(IF(COUNT(L18,T18),ROUND(SUM(L18,T18)/SUM('Shareholding Pattern'!$L$78,'Shareholding Pattern'!$T$78)*100,2),""),0)</f>
        <v>58.42</v>
      </c>
      <c r="V18" s="52" t="str">
        <f t="shared" si="2"/>
        <v/>
      </c>
      <c r="W18" s="158" t="str">
        <f>+IFERROR(IF(COUNT(V18),ROUND(SUM(V18)/SUM(L18)*100,2),""),0)</f>
        <v/>
      </c>
      <c r="X18" s="52">
        <f t="shared" si="2"/>
        <v>32248406</v>
      </c>
      <c r="Y18" s="116">
        <f>+IFERROR(IF(COUNT(X18),ROUND(SUM(X18)/SUM(L18)*100,2),""),0)</f>
        <v>51.12</v>
      </c>
      <c r="Z18" s="52">
        <f t="shared" si="2"/>
        <v>63077723</v>
      </c>
      <c r="AA18" s="480"/>
      <c r="AB18" s="481"/>
      <c r="AC18" s="482"/>
      <c r="AR18" t="s">
        <v>170</v>
      </c>
      <c r="AX18" t="s">
        <v>287</v>
      </c>
      <c r="AZ18" t="s">
        <v>200</v>
      </c>
      <c r="BF18" t="s">
        <v>306</v>
      </c>
    </row>
    <row r="19" spans="5:58" ht="20"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80"/>
      <c r="AB19" s="481"/>
      <c r="AC19" s="482"/>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7"/>
      <c r="AB20" s="478"/>
      <c r="AC20" s="479"/>
      <c r="AH20" t="s">
        <v>287</v>
      </c>
      <c r="AR20" t="s">
        <v>171</v>
      </c>
      <c r="AX20" t="s">
        <v>40</v>
      </c>
      <c r="AZ20" t="s">
        <v>203</v>
      </c>
      <c r="BF20" t="s">
        <v>317</v>
      </c>
    </row>
    <row r="21" spans="5:58" ht="20"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7"/>
      <c r="AB21" s="478"/>
      <c r="AC21" s="479"/>
      <c r="AH21" t="s">
        <v>39</v>
      </c>
      <c r="AR21" t="s">
        <v>172</v>
      </c>
      <c r="AX21" t="s">
        <v>288</v>
      </c>
      <c r="AZ21" t="s">
        <v>202</v>
      </c>
      <c r="BF21" t="s">
        <v>308</v>
      </c>
    </row>
    <row r="22" spans="5:58" ht="20"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7"/>
      <c r="AB22" s="478"/>
      <c r="AC22" s="479"/>
      <c r="AH22" t="s">
        <v>40</v>
      </c>
      <c r="AR22" t="s">
        <v>174</v>
      </c>
      <c r="AX22" t="s">
        <v>289</v>
      </c>
      <c r="AZ22" t="s">
        <v>204</v>
      </c>
      <c r="BF22" t="s">
        <v>318</v>
      </c>
    </row>
    <row r="23" spans="5:58" ht="20"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7"/>
      <c r="AB23" s="478"/>
      <c r="AC23" s="479"/>
      <c r="AH23" t="s">
        <v>288</v>
      </c>
      <c r="AR23" t="s">
        <v>173</v>
      </c>
    </row>
    <row r="24" spans="5:58" ht="20"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7"/>
      <c r="AB24" s="478"/>
      <c r="AC24" s="479"/>
      <c r="AH24" t="s">
        <v>289</v>
      </c>
      <c r="AR24" t="s">
        <v>175</v>
      </c>
    </row>
    <row r="25" spans="5:58" ht="20" customHeight="1">
      <c r="E25" s="466" t="s">
        <v>43</v>
      </c>
      <c r="F25" s="466"/>
      <c r="G25" s="466"/>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4" t="str">
        <f t="shared" si="5"/>
        <v/>
      </c>
      <c r="S25" s="284"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0"/>
      <c r="AB25" s="481"/>
      <c r="AC25" s="482"/>
      <c r="AR25" t="s">
        <v>176</v>
      </c>
    </row>
    <row r="26" spans="5:58" ht="36.75" customHeight="1">
      <c r="E26" s="467" t="s">
        <v>88</v>
      </c>
      <c r="F26" s="467"/>
      <c r="G26" s="467"/>
      <c r="H26" s="136">
        <f t="shared" ref="H26:Z26" si="6">+IFERROR(IF(COUNT(H18,H25),ROUND(SUM(H18,H25),0),""),"")</f>
        <v>10</v>
      </c>
      <c r="I26" s="136">
        <f t="shared" si="6"/>
        <v>63077723</v>
      </c>
      <c r="J26" s="136" t="str">
        <f t="shared" si="6"/>
        <v/>
      </c>
      <c r="K26" s="134" t="str">
        <f t="shared" si="6"/>
        <v/>
      </c>
      <c r="L26" s="136">
        <f t="shared" si="6"/>
        <v>63077723</v>
      </c>
      <c r="M26" s="146">
        <f>+IFERROR(IF(COUNT(L26),ROUND(L26/'Shareholding Pattern'!$L$78*100,2),""),0)</f>
        <v>58.42</v>
      </c>
      <c r="N26" s="135">
        <f t="shared" si="6"/>
        <v>63077723</v>
      </c>
      <c r="O26" s="135" t="str">
        <f t="shared" si="6"/>
        <v/>
      </c>
      <c r="P26" s="136">
        <f t="shared" si="6"/>
        <v>63077723</v>
      </c>
      <c r="Q26" s="154">
        <f>IFERROR(IF(COUNT(P26),ROUND(P26/$P$79*100,2),""),0)</f>
        <v>58.42</v>
      </c>
      <c r="R26" s="284" t="str">
        <f t="shared" si="6"/>
        <v/>
      </c>
      <c r="S26" s="284" t="str">
        <f t="shared" si="6"/>
        <v/>
      </c>
      <c r="T26" s="136" t="str">
        <f t="shared" si="6"/>
        <v/>
      </c>
      <c r="U26" s="115">
        <f>+IFERROR(IF(COUNT(L26,T26),ROUND(SUM(L26,T26)/SUM('Shareholding Pattern'!$L$78,'Shareholding Pattern'!$T$78)*100,2),""),0)</f>
        <v>58.42</v>
      </c>
      <c r="V26" s="136" t="str">
        <f t="shared" si="6"/>
        <v/>
      </c>
      <c r="W26" s="158" t="str">
        <f>+IFERROR(IF(COUNT(V26),ROUND(SUM(V26)/SUM(L26)*100,2),""),0)</f>
        <v/>
      </c>
      <c r="X26" s="136">
        <f t="shared" si="6"/>
        <v>32248406</v>
      </c>
      <c r="Y26" s="116">
        <f t="shared" si="4"/>
        <v>51.12</v>
      </c>
      <c r="Z26" s="136">
        <f t="shared" si="6"/>
        <v>63077723</v>
      </c>
      <c r="AA26" s="512"/>
      <c r="AB26" s="513"/>
      <c r="AC26" s="514"/>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6"/>
      <c r="AA28" s="336"/>
      <c r="AB28" s="336"/>
      <c r="AC28" s="293"/>
    </row>
    <row r="29" spans="5:58" ht="20" customHeight="1">
      <c r="E29" s="86" t="s">
        <v>24</v>
      </c>
      <c r="F29" s="521" t="s">
        <v>654</v>
      </c>
      <c r="G29" s="522"/>
      <c r="H29" s="522"/>
      <c r="I29" s="522"/>
      <c r="J29" s="522"/>
      <c r="K29" s="522"/>
      <c r="L29" s="522"/>
      <c r="M29" s="522"/>
      <c r="N29" s="522"/>
      <c r="O29" s="522"/>
      <c r="P29" s="522"/>
      <c r="Q29" s="522"/>
      <c r="R29" s="522"/>
      <c r="S29" s="522"/>
      <c r="T29" s="522"/>
      <c r="U29" s="522"/>
      <c r="V29" s="522"/>
      <c r="W29" s="522"/>
      <c r="X29" s="522"/>
      <c r="Y29" s="522"/>
      <c r="Z29" s="522"/>
      <c r="AA29" s="522"/>
      <c r="AB29" s="522"/>
      <c r="AC29" s="523"/>
    </row>
    <row r="30" spans="5:58" ht="20"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3"/>
      <c r="Y30" s="494"/>
      <c r="Z30" s="240"/>
      <c r="AA30" s="240"/>
      <c r="AB30" s="240"/>
      <c r="AC30" s="240"/>
      <c r="AH30" t="s">
        <v>290</v>
      </c>
      <c r="AR30" t="s">
        <v>271</v>
      </c>
      <c r="AX30" t="s">
        <v>290</v>
      </c>
      <c r="AZ30" t="s">
        <v>205</v>
      </c>
      <c r="BF30" t="s">
        <v>319</v>
      </c>
    </row>
    <row r="31" spans="5:58" ht="20"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5"/>
      <c r="Y31" s="496"/>
      <c r="Z31" s="240"/>
      <c r="AA31" s="240"/>
      <c r="AB31" s="240"/>
      <c r="AC31" s="240"/>
      <c r="AH31" t="s">
        <v>291</v>
      </c>
      <c r="AR31" t="s">
        <v>178</v>
      </c>
      <c r="AX31" t="s">
        <v>291</v>
      </c>
      <c r="AZ31" t="s">
        <v>206</v>
      </c>
      <c r="BF31" t="s">
        <v>309</v>
      </c>
    </row>
    <row r="32" spans="5:58" ht="20"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5"/>
      <c r="Y32" s="496"/>
      <c r="Z32" s="240"/>
      <c r="AA32" s="240"/>
      <c r="AB32" s="240"/>
      <c r="AC32" s="240"/>
      <c r="AH32" t="s">
        <v>798</v>
      </c>
      <c r="AR32" t="s">
        <v>179</v>
      </c>
      <c r="AX32" t="s">
        <v>798</v>
      </c>
      <c r="AZ32" t="s">
        <v>207</v>
      </c>
      <c r="BF32" t="s">
        <v>310</v>
      </c>
    </row>
    <row r="33" spans="5:58" ht="20" customHeight="1">
      <c r="E33" s="88" t="s">
        <v>32</v>
      </c>
      <c r="F33" s="198" t="s">
        <v>285</v>
      </c>
      <c r="H33" s="240">
        <v>1</v>
      </c>
      <c r="I33" s="240">
        <v>3000</v>
      </c>
      <c r="J33" s="240"/>
      <c r="K33" s="110"/>
      <c r="L33" s="163">
        <f t="shared" si="8"/>
        <v>3000</v>
      </c>
      <c r="M33" s="179">
        <f>+IFERROR(IF(COUNT(L33),ROUND(L33/'Shareholding Pattern'!$L$78*100,2),""),"")</f>
        <v>0</v>
      </c>
      <c r="N33" s="255">
        <v>3000</v>
      </c>
      <c r="O33" s="110"/>
      <c r="P33" s="163">
        <f t="shared" si="9"/>
        <v>3000</v>
      </c>
      <c r="Q33" s="153">
        <f>+IFERROR(IF(COUNT(P33),ROUND(P33/'Shareholding Pattern'!$P$79*100,2),""),"")</f>
        <v>0</v>
      </c>
      <c r="R33" s="240"/>
      <c r="S33" s="240"/>
      <c r="T33" s="163" t="str">
        <f t="shared" si="10"/>
        <v/>
      </c>
      <c r="U33" s="180">
        <f>+IFERROR(IF(COUNT(L33,T33),ROUND(SUM(L33,T33)/SUM('Shareholding Pattern'!$L$78,'Shareholding Pattern'!$T$78)*100,2),""),"")</f>
        <v>0</v>
      </c>
      <c r="V33" s="110"/>
      <c r="W33" s="157" t="str">
        <f t="shared" si="7"/>
        <v/>
      </c>
      <c r="X33" s="495"/>
      <c r="Y33" s="496"/>
      <c r="Z33" s="240">
        <v>0</v>
      </c>
      <c r="AA33" s="240">
        <v>0</v>
      </c>
      <c r="AB33" s="240">
        <v>0</v>
      </c>
      <c r="AC33" s="240">
        <v>0</v>
      </c>
      <c r="AH33" t="s">
        <v>294</v>
      </c>
      <c r="AR33" t="s">
        <v>718</v>
      </c>
      <c r="AX33" t="s">
        <v>294</v>
      </c>
      <c r="AZ33" t="s">
        <v>744</v>
      </c>
      <c r="BF33" t="s">
        <v>743</v>
      </c>
    </row>
    <row r="34" spans="5:58" ht="20"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5"/>
      <c r="Y34" s="496"/>
      <c r="Z34" s="240"/>
      <c r="AA34" s="240"/>
      <c r="AB34" s="240"/>
      <c r="AC34" s="240"/>
      <c r="AH34" t="s">
        <v>295</v>
      </c>
      <c r="AR34" t="s">
        <v>181</v>
      </c>
      <c r="AX34" t="s">
        <v>295</v>
      </c>
      <c r="AZ34" t="s">
        <v>209</v>
      </c>
      <c r="BF34" t="s">
        <v>312</v>
      </c>
    </row>
    <row r="35" spans="5:58" ht="20"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5"/>
      <c r="Y35" s="496"/>
      <c r="Z35" s="240"/>
      <c r="AA35" s="240"/>
      <c r="AB35" s="240"/>
      <c r="AC35" s="240"/>
      <c r="AH35" t="s">
        <v>296</v>
      </c>
      <c r="AR35" t="s">
        <v>182</v>
      </c>
      <c r="AX35" t="s">
        <v>296</v>
      </c>
      <c r="AZ35" t="s">
        <v>210</v>
      </c>
      <c r="BF35" t="s">
        <v>313</v>
      </c>
    </row>
    <row r="36" spans="5:58" ht="20" customHeight="1">
      <c r="E36" s="88" t="s">
        <v>51</v>
      </c>
      <c r="F36" s="320"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5"/>
      <c r="Y36" s="496"/>
      <c r="Z36" s="240"/>
      <c r="AA36" s="240"/>
      <c r="AB36" s="240"/>
      <c r="AC36" s="240"/>
      <c r="AH36" t="s">
        <v>825</v>
      </c>
      <c r="AR36" t="s">
        <v>719</v>
      </c>
      <c r="AX36" t="s">
        <v>825</v>
      </c>
      <c r="AZ36" t="s">
        <v>746</v>
      </c>
      <c r="BF36" t="s">
        <v>745</v>
      </c>
    </row>
    <row r="37" spans="5:58" ht="20" customHeight="1">
      <c r="E37" s="88" t="s">
        <v>53</v>
      </c>
      <c r="F37" s="321"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5"/>
      <c r="Y37" s="496"/>
      <c r="Z37" s="240"/>
      <c r="AA37" s="240"/>
      <c r="AB37" s="240"/>
      <c r="AC37" s="240"/>
      <c r="AH37" t="s">
        <v>826</v>
      </c>
      <c r="AR37" t="s">
        <v>720</v>
      </c>
      <c r="AX37" t="s">
        <v>826</v>
      </c>
      <c r="AZ37" t="s">
        <v>748</v>
      </c>
      <c r="BF37" t="s">
        <v>747</v>
      </c>
    </row>
    <row r="38" spans="5:58" ht="20" customHeight="1">
      <c r="E38" s="315"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5"/>
      <c r="Y38" s="496"/>
      <c r="Z38" s="240"/>
      <c r="AA38" s="240"/>
      <c r="AB38" s="240"/>
      <c r="AC38" s="240"/>
      <c r="AH38" t="s">
        <v>197</v>
      </c>
      <c r="AR38" t="s">
        <v>183</v>
      </c>
      <c r="AX38" t="s">
        <v>197</v>
      </c>
      <c r="AZ38" t="s">
        <v>331</v>
      </c>
      <c r="BF38" t="s">
        <v>314</v>
      </c>
    </row>
    <row r="39" spans="5:58" ht="20" customHeight="1">
      <c r="E39" s="88" t="s">
        <v>669</v>
      </c>
      <c r="F39" s="322"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5"/>
      <c r="Y39" s="496"/>
      <c r="Z39" s="240"/>
      <c r="AA39" s="240"/>
      <c r="AB39" s="240"/>
      <c r="AC39" s="240"/>
      <c r="AH39" t="s">
        <v>653</v>
      </c>
      <c r="AR39" t="s">
        <v>721</v>
      </c>
      <c r="AX39" t="s">
        <v>653</v>
      </c>
      <c r="AZ39" t="s">
        <v>751</v>
      </c>
      <c r="BF39" t="s">
        <v>749</v>
      </c>
    </row>
    <row r="40" spans="5:58" ht="20"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5"/>
      <c r="Y40" s="496"/>
      <c r="Z40" s="240"/>
      <c r="AA40" s="240"/>
      <c r="AB40" s="240"/>
      <c r="AC40" s="240"/>
      <c r="AH40" t="s">
        <v>297</v>
      </c>
      <c r="AR40" t="s">
        <v>722</v>
      </c>
      <c r="AX40" t="s">
        <v>297</v>
      </c>
      <c r="AZ40" t="s">
        <v>752</v>
      </c>
      <c r="BF40" t="s">
        <v>750</v>
      </c>
    </row>
    <row r="41" spans="5:58" ht="20" customHeight="1">
      <c r="E41" s="466" t="s">
        <v>56</v>
      </c>
      <c r="F41" s="466"/>
      <c r="G41" s="466"/>
      <c r="H41" s="52">
        <f>+IFERROR(IF(COUNT(H30:H40),ROUND(SUM(H30:H40),0),""),"")</f>
        <v>1</v>
      </c>
      <c r="I41" s="52">
        <f t="shared" ref="I41:K41" si="11">+IFERROR(IF(COUNT(I30:I40),ROUND(SUM(I30:I40),0),""),"")</f>
        <v>3000</v>
      </c>
      <c r="J41" s="52" t="str">
        <f t="shared" si="11"/>
        <v/>
      </c>
      <c r="K41" s="52" t="str">
        <f t="shared" si="11"/>
        <v/>
      </c>
      <c r="L41" s="52">
        <f>+IFERROR(IF(COUNT(I41:K41),ROUND(SUM(I41:K41),0),""),"")</f>
        <v>3000</v>
      </c>
      <c r="M41" s="147">
        <f>+IFERROR(IF(COUNT(L41),ROUND(L41/'Shareholding Pattern'!$L$78*100,2),""),"")</f>
        <v>0</v>
      </c>
      <c r="N41" s="52">
        <f>+IFERROR(IF(COUNT(N30:N40),ROUND(SUM(N30:N40),0),""),"")</f>
        <v>3000</v>
      </c>
      <c r="O41" s="52" t="str">
        <f>+IFERROR(IF(COUNT(O30:O40),ROUND(SUM(O30:O40),0),""),"")</f>
        <v/>
      </c>
      <c r="P41" s="164">
        <f>+IFERROR(IF(COUNT(N41:O41),ROUND(SUM(N41:O41),0),""),"")</f>
        <v>3000</v>
      </c>
      <c r="Q41" s="154">
        <f>+IFERROR(IF(COUNT(P41),ROUND(P41/'Shareholding Pattern'!$P$79*100,2),""),"")</f>
        <v>0</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v>
      </c>
      <c r="V41" s="52" t="str">
        <f>+IFERROR(IF(COUNT(V30:V40),ROUND(SUM(V30:V40),0),""),"")</f>
        <v/>
      </c>
      <c r="W41" s="159" t="str">
        <f>+IFERROR(IF(COUNT(V41),ROUND(SUM(V41)/SUM(L41)*100,2),""),0)</f>
        <v/>
      </c>
      <c r="X41" s="497"/>
      <c r="Y41" s="498"/>
      <c r="Z41" s="52">
        <f>+IFERROR(IF(COUNT(Z30:Z40),ROUND(SUM(Z30:Z40),0),""),"")</f>
        <v>0</v>
      </c>
      <c r="AA41" s="52">
        <f t="shared" ref="AA41:AC41" si="12">+IFERROR(IF(COUNT(AA30:AA40),ROUND(SUM(AA30:AA40),0),""),"")</f>
        <v>0</v>
      </c>
      <c r="AB41" s="52">
        <f t="shared" si="12"/>
        <v>0</v>
      </c>
      <c r="AC41" s="52">
        <f t="shared" si="12"/>
        <v>0</v>
      </c>
      <c r="AR41" t="s">
        <v>804</v>
      </c>
    </row>
    <row r="42" spans="5:58" ht="20" customHeight="1">
      <c r="E42" s="86" t="s">
        <v>36</v>
      </c>
      <c r="F42" s="469" t="s">
        <v>655</v>
      </c>
      <c r="G42" s="470"/>
      <c r="H42" s="470"/>
      <c r="I42" s="470"/>
      <c r="J42" s="470"/>
      <c r="K42" s="470"/>
      <c r="L42" s="470"/>
      <c r="M42" s="470"/>
      <c r="N42" s="470"/>
      <c r="O42" s="470"/>
      <c r="P42" s="470"/>
      <c r="Q42" s="470"/>
      <c r="R42" s="470"/>
      <c r="S42" s="470"/>
      <c r="T42" s="470"/>
      <c r="U42" s="470"/>
      <c r="V42" s="470"/>
      <c r="W42" s="470"/>
      <c r="X42" s="470"/>
      <c r="Y42" s="470"/>
      <c r="Z42" s="470"/>
      <c r="AA42" s="470"/>
      <c r="AB42" s="470"/>
      <c r="AC42" s="471"/>
    </row>
    <row r="43" spans="5:58" ht="20" customHeight="1">
      <c r="E43" s="88" t="s">
        <v>26</v>
      </c>
      <c r="F43" s="323"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3"/>
      <c r="Y43" s="494"/>
      <c r="Z43" s="240"/>
      <c r="AA43" s="240"/>
      <c r="AB43" s="240"/>
      <c r="AC43" s="240"/>
      <c r="AH43" t="s">
        <v>656</v>
      </c>
      <c r="AR43" t="s">
        <v>723</v>
      </c>
      <c r="AX43" t="s">
        <v>656</v>
      </c>
      <c r="AZ43" t="s">
        <v>754</v>
      </c>
      <c r="BF43" t="s">
        <v>753</v>
      </c>
    </row>
    <row r="44" spans="5:58" ht="20"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5"/>
      <c r="Y44" s="496"/>
      <c r="Z44" s="240"/>
      <c r="AA44" s="240"/>
      <c r="AB44" s="240"/>
      <c r="AC44" s="240"/>
      <c r="AH44" t="s">
        <v>292</v>
      </c>
      <c r="AR44" t="s">
        <v>180</v>
      </c>
      <c r="AX44" t="s">
        <v>292</v>
      </c>
      <c r="AZ44" t="s">
        <v>208</v>
      </c>
      <c r="BF44" t="s">
        <v>311</v>
      </c>
    </row>
    <row r="45" spans="5:58" ht="20" customHeight="1">
      <c r="E45" s="88" t="s">
        <v>30</v>
      </c>
      <c r="F45" s="324"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5"/>
      <c r="Y45" s="496"/>
      <c r="Z45" s="240"/>
      <c r="AA45" s="240"/>
      <c r="AB45" s="240"/>
      <c r="AC45" s="240"/>
      <c r="AH45" t="s">
        <v>690</v>
      </c>
      <c r="AR45" t="s">
        <v>724</v>
      </c>
      <c r="AX45" t="s">
        <v>690</v>
      </c>
      <c r="AZ45" t="s">
        <v>756</v>
      </c>
      <c r="BF45" t="s">
        <v>755</v>
      </c>
    </row>
    <row r="46" spans="5:58" ht="20"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5"/>
      <c r="Y46" s="496"/>
      <c r="Z46" s="240"/>
      <c r="AA46" s="240"/>
      <c r="AB46" s="240"/>
      <c r="AC46" s="240"/>
      <c r="AH46" t="s">
        <v>293</v>
      </c>
      <c r="AR46" t="s">
        <v>725</v>
      </c>
      <c r="AX46" t="s">
        <v>293</v>
      </c>
      <c r="AZ46" t="s">
        <v>758</v>
      </c>
      <c r="BF46" t="s">
        <v>757</v>
      </c>
    </row>
    <row r="47" spans="5:58" ht="20" customHeight="1">
      <c r="E47" s="88" t="s">
        <v>42</v>
      </c>
      <c r="F47" s="325"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5"/>
      <c r="Y47" s="496"/>
      <c r="Z47" s="240"/>
      <c r="AA47" s="240"/>
      <c r="AB47" s="240"/>
      <c r="AC47" s="240"/>
      <c r="AH47" t="s">
        <v>693</v>
      </c>
      <c r="AR47" t="s">
        <v>726</v>
      </c>
      <c r="AX47" t="s">
        <v>693</v>
      </c>
      <c r="AZ47" t="s">
        <v>760</v>
      </c>
      <c r="BF47" t="s">
        <v>759</v>
      </c>
    </row>
    <row r="48" spans="5:58" ht="16">
      <c r="E48" s="316"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5"/>
      <c r="Y48" s="496"/>
      <c r="Z48" s="240"/>
      <c r="AA48" s="240"/>
      <c r="AB48" s="240"/>
      <c r="AC48" s="240"/>
      <c r="AH48" t="s">
        <v>797</v>
      </c>
      <c r="AR48" t="s">
        <v>184</v>
      </c>
      <c r="AX48" t="s">
        <v>797</v>
      </c>
      <c r="AZ48" t="s">
        <v>762</v>
      </c>
      <c r="BF48" t="s">
        <v>761</v>
      </c>
    </row>
    <row r="49" spans="5:58" ht="20" customHeight="1">
      <c r="E49" s="94" t="s">
        <v>51</v>
      </c>
      <c r="F49" s="326"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5"/>
      <c r="Y49" s="496"/>
      <c r="Z49" s="240"/>
      <c r="AA49" s="240"/>
      <c r="AB49" s="240"/>
      <c r="AC49" s="240"/>
      <c r="AH49" t="s">
        <v>827</v>
      </c>
      <c r="AR49" t="s">
        <v>727</v>
      </c>
      <c r="AX49" t="s">
        <v>827</v>
      </c>
      <c r="AZ49" t="s">
        <v>764</v>
      </c>
      <c r="BF49" t="s">
        <v>763</v>
      </c>
    </row>
    <row r="50" spans="5:58" ht="20" customHeight="1">
      <c r="E50" s="466" t="s">
        <v>60</v>
      </c>
      <c r="F50" s="466"/>
      <c r="G50" s="466"/>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7"/>
      <c r="Y50" s="498"/>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 customHeight="1">
      <c r="E51" s="86" t="s">
        <v>671</v>
      </c>
      <c r="F51" s="469" t="s">
        <v>658</v>
      </c>
      <c r="G51" s="470"/>
      <c r="H51" s="470"/>
      <c r="I51" s="470"/>
      <c r="J51" s="470"/>
      <c r="K51" s="470"/>
      <c r="L51" s="470"/>
      <c r="M51" s="470"/>
      <c r="N51" s="470"/>
      <c r="O51" s="470"/>
      <c r="P51" s="470"/>
      <c r="Q51" s="470"/>
      <c r="R51" s="470"/>
      <c r="S51" s="470"/>
      <c r="T51" s="470"/>
      <c r="U51" s="470"/>
      <c r="V51" s="470"/>
      <c r="W51" s="470"/>
      <c r="X51" s="470"/>
      <c r="Y51" s="470"/>
      <c r="Z51" s="470"/>
      <c r="AA51" s="470"/>
      <c r="AB51" s="470"/>
      <c r="AC51" s="471"/>
    </row>
    <row r="52" spans="5:58" ht="20" customHeight="1">
      <c r="E52" s="317" t="s">
        <v>26</v>
      </c>
      <c r="F52" s="340" t="s">
        <v>648</v>
      </c>
      <c r="G52" s="334"/>
      <c r="H52" s="333"/>
      <c r="I52" s="240"/>
      <c r="J52" s="240"/>
      <c r="K52" s="240"/>
      <c r="L52" s="183" t="str">
        <f>+IFERROR(IF(COUNT(I52:K52),ROUND(SUM(I52:K52),0),""),"")</f>
        <v/>
      </c>
      <c r="M52" s="341"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3"/>
      <c r="Y52" s="494"/>
      <c r="Z52" s="240"/>
      <c r="AA52" s="240"/>
      <c r="AB52" s="240"/>
      <c r="AC52" s="240"/>
      <c r="AH52" t="s">
        <v>194</v>
      </c>
      <c r="AR52" t="s">
        <v>728</v>
      </c>
      <c r="AX52" t="s">
        <v>194</v>
      </c>
      <c r="AZ52" t="s">
        <v>766</v>
      </c>
      <c r="BF52" t="s">
        <v>765</v>
      </c>
    </row>
    <row r="53" spans="5:58" ht="20" customHeight="1">
      <c r="E53" s="318" t="s">
        <v>28</v>
      </c>
      <c r="F53" s="327" t="s">
        <v>659</v>
      </c>
      <c r="G53" s="313"/>
      <c r="H53" s="240"/>
      <c r="I53" s="240"/>
      <c r="J53" s="240"/>
      <c r="K53" s="240"/>
      <c r="L53" s="183" t="str">
        <f t="shared" ref="L53:L54" si="26">+IFERROR(IF(COUNT(I53:K53),ROUND(SUM(I53:K53),0),""),"")</f>
        <v/>
      </c>
      <c r="M53" s="341"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5"/>
      <c r="Y53" s="496"/>
      <c r="Z53" s="240"/>
      <c r="AA53" s="240"/>
      <c r="AB53" s="240"/>
      <c r="AC53" s="240"/>
      <c r="AH53" t="s">
        <v>828</v>
      </c>
      <c r="AR53" t="s">
        <v>729</v>
      </c>
      <c r="AX53" t="s">
        <v>828</v>
      </c>
      <c r="AZ53" t="s">
        <v>768</v>
      </c>
      <c r="BF53" t="s">
        <v>767</v>
      </c>
    </row>
    <row r="54" spans="5:58" ht="32">
      <c r="E54" s="319" t="s">
        <v>30</v>
      </c>
      <c r="F54" s="328" t="s">
        <v>660</v>
      </c>
      <c r="H54" s="240"/>
      <c r="I54" s="240"/>
      <c r="J54" s="240"/>
      <c r="K54" s="240"/>
      <c r="L54" s="342" t="str">
        <f t="shared" si="26"/>
        <v/>
      </c>
      <c r="M54" s="343" t="str">
        <f>+IFERROR(IF(COUNT(L54),ROUND(L54/'Shareholding Pattern'!$L$78*100,2),""),"")</f>
        <v/>
      </c>
      <c r="N54" s="240"/>
      <c r="O54" s="240"/>
      <c r="P54" s="329" t="str">
        <f t="shared" si="27"/>
        <v/>
      </c>
      <c r="Q54" s="344" t="str">
        <f>+IFERROR(IF(COUNT(P54),ROUND(P54/'Shareholding Pattern'!$P$79*100,2),""),"")</f>
        <v/>
      </c>
      <c r="R54" s="240"/>
      <c r="S54" s="240"/>
      <c r="T54" s="329" t="str">
        <f t="shared" si="28"/>
        <v/>
      </c>
      <c r="U54" s="330" t="str">
        <f>+IFERROR(IF(COUNT(L54,T54),ROUND(SUM(L54,T54)/SUM('Shareholding Pattern'!$L$78,'Shareholding Pattern'!$T$78)*100,2),""),"")</f>
        <v/>
      </c>
      <c r="V54" s="240"/>
      <c r="W54" s="331" t="str">
        <f t="shared" si="29"/>
        <v/>
      </c>
      <c r="X54" s="495"/>
      <c r="Y54" s="496"/>
      <c r="Z54" s="240"/>
      <c r="AA54" s="240"/>
      <c r="AB54" s="240"/>
      <c r="AC54" s="240"/>
      <c r="AH54" t="s">
        <v>829</v>
      </c>
      <c r="AR54" t="s">
        <v>730</v>
      </c>
      <c r="AX54" t="s">
        <v>829</v>
      </c>
      <c r="AZ54" t="s">
        <v>770</v>
      </c>
      <c r="BF54" t="s">
        <v>769</v>
      </c>
    </row>
    <row r="55" spans="5:58" ht="20" customHeight="1">
      <c r="E55" s="466" t="s">
        <v>65</v>
      </c>
      <c r="F55" s="466"/>
      <c r="G55" s="466"/>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5"/>
      <c r="Y55" s="496"/>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 customHeight="1">
      <c r="E56" s="92" t="s">
        <v>672</v>
      </c>
      <c r="F56" s="196" t="s">
        <v>61</v>
      </c>
      <c r="G56" s="138"/>
      <c r="H56" s="286"/>
      <c r="I56" s="286"/>
      <c r="J56" s="286"/>
      <c r="K56" s="138"/>
      <c r="L56" s="138"/>
      <c r="M56" s="139"/>
      <c r="N56" s="140"/>
      <c r="O56" s="140"/>
      <c r="P56" s="286"/>
      <c r="Q56" s="139"/>
      <c r="R56" s="286"/>
      <c r="S56" s="286"/>
      <c r="T56" s="286"/>
      <c r="U56" s="138"/>
      <c r="V56" s="140"/>
      <c r="W56" s="141"/>
      <c r="X56" s="495"/>
      <c r="Y56" s="496"/>
      <c r="Z56" s="335"/>
      <c r="AA56" s="123"/>
      <c r="AB56" s="123"/>
      <c r="AC56" s="291"/>
    </row>
    <row r="57" spans="5:58" ht="51.75" customHeight="1">
      <c r="E57" s="316" t="s">
        <v>26</v>
      </c>
      <c r="F57" s="314" t="s">
        <v>661</v>
      </c>
      <c r="H57" s="240"/>
      <c r="I57" s="240"/>
      <c r="J57" s="240"/>
      <c r="K57" s="240"/>
      <c r="L57" s="183" t="str">
        <f>+IFERROR(IF(COUNT(I57:K57),ROUND(SUM(I57:K57),0),""),"")</f>
        <v/>
      </c>
      <c r="M57" s="341"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5"/>
      <c r="Y57" s="496"/>
      <c r="Z57" s="240"/>
      <c r="AA57" s="240"/>
      <c r="AB57" s="240"/>
      <c r="AC57" s="240"/>
      <c r="AH57" t="s">
        <v>830</v>
      </c>
      <c r="AR57" t="s">
        <v>731</v>
      </c>
      <c r="AX57" t="s">
        <v>830</v>
      </c>
      <c r="AZ57" t="s">
        <v>772</v>
      </c>
      <c r="BF57" t="s">
        <v>771</v>
      </c>
    </row>
    <row r="58" spans="5:58" ht="51.75" customHeight="1">
      <c r="E58" s="316" t="s">
        <v>28</v>
      </c>
      <c r="F58" s="314" t="s">
        <v>662</v>
      </c>
      <c r="H58" s="240"/>
      <c r="I58" s="240"/>
      <c r="J58" s="240"/>
      <c r="K58" s="240"/>
      <c r="L58" s="183" t="str">
        <f t="shared" ref="L58:L69" si="40">+IFERROR(IF(COUNT(I58:K58),ROUND(SUM(I58:K58),0),""),"")</f>
        <v/>
      </c>
      <c r="M58" s="341"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5"/>
      <c r="Y58" s="496"/>
      <c r="Z58" s="240"/>
      <c r="AA58" s="240"/>
      <c r="AB58" s="240"/>
      <c r="AC58" s="240"/>
      <c r="AH58" t="s">
        <v>831</v>
      </c>
      <c r="AR58" t="s">
        <v>732</v>
      </c>
      <c r="AX58" t="s">
        <v>831</v>
      </c>
      <c r="AZ58" t="s">
        <v>774</v>
      </c>
      <c r="BF58" t="s">
        <v>773</v>
      </c>
    </row>
    <row r="59" spans="5:58" ht="51.75" customHeight="1">
      <c r="E59" s="316" t="s">
        <v>30</v>
      </c>
      <c r="F59" s="314" t="s">
        <v>663</v>
      </c>
      <c r="H59" s="240"/>
      <c r="I59" s="240"/>
      <c r="J59" s="240"/>
      <c r="K59" s="240"/>
      <c r="L59" s="183" t="str">
        <f t="shared" si="40"/>
        <v/>
      </c>
      <c r="M59" s="341"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5"/>
      <c r="Y59" s="496"/>
      <c r="Z59" s="240"/>
      <c r="AA59" s="240"/>
      <c r="AB59" s="240"/>
      <c r="AC59" s="240"/>
      <c r="AH59" t="s">
        <v>663</v>
      </c>
      <c r="AR59" t="s">
        <v>733</v>
      </c>
      <c r="AX59" t="s">
        <v>663</v>
      </c>
      <c r="AZ59" t="s">
        <v>776</v>
      </c>
      <c r="BF59" t="s">
        <v>775</v>
      </c>
    </row>
    <row r="60" spans="5:58" ht="51.75" customHeight="1">
      <c r="E60" s="316" t="s">
        <v>32</v>
      </c>
      <c r="F60" s="314" t="s">
        <v>664</v>
      </c>
      <c r="H60" s="240"/>
      <c r="I60" s="240"/>
      <c r="J60" s="240"/>
      <c r="K60" s="240"/>
      <c r="L60" s="183" t="str">
        <f t="shared" si="40"/>
        <v/>
      </c>
      <c r="M60" s="341"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5"/>
      <c r="Y60" s="496"/>
      <c r="Z60" s="240"/>
      <c r="AA60" s="240"/>
      <c r="AB60" s="240"/>
      <c r="AC60" s="240"/>
      <c r="AH60" t="s">
        <v>832</v>
      </c>
      <c r="AR60" t="s">
        <v>734</v>
      </c>
      <c r="AX60" t="s">
        <v>832</v>
      </c>
      <c r="AZ60" t="s">
        <v>778</v>
      </c>
      <c r="BF60" t="s">
        <v>777</v>
      </c>
    </row>
    <row r="61" spans="5:58" ht="51.75" customHeight="1">
      <c r="E61" s="316" t="s">
        <v>42</v>
      </c>
      <c r="F61" s="314" t="s">
        <v>665</v>
      </c>
      <c r="H61" s="240"/>
      <c r="I61" s="240"/>
      <c r="J61" s="240"/>
      <c r="K61" s="240"/>
      <c r="L61" s="183" t="str">
        <f t="shared" si="40"/>
        <v/>
      </c>
      <c r="M61" s="341"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5"/>
      <c r="Y61" s="496"/>
      <c r="Z61" s="240"/>
      <c r="AA61" s="240"/>
      <c r="AB61" s="240"/>
      <c r="AC61" s="240"/>
      <c r="AH61" t="s">
        <v>833</v>
      </c>
      <c r="AR61" t="s">
        <v>735</v>
      </c>
      <c r="AX61" t="s">
        <v>833</v>
      </c>
      <c r="AZ61" t="s">
        <v>780</v>
      </c>
      <c r="BF61" t="s">
        <v>779</v>
      </c>
    </row>
    <row r="62" spans="5:58" ht="51.75" customHeight="1">
      <c r="E62" s="316" t="s">
        <v>50</v>
      </c>
      <c r="F62" s="332" t="s">
        <v>666</v>
      </c>
      <c r="H62" s="240">
        <v>1</v>
      </c>
      <c r="I62" s="240">
        <v>3683914</v>
      </c>
      <c r="J62" s="240"/>
      <c r="K62" s="240"/>
      <c r="L62" s="183">
        <f t="shared" si="40"/>
        <v>3683914</v>
      </c>
      <c r="M62" s="341">
        <f>+IFERROR(IF(COUNT(L62),ROUND(L62/'Shareholding Pattern'!$L$78*100,2),""),"")</f>
        <v>3.41</v>
      </c>
      <c r="N62" s="240">
        <v>3683914</v>
      </c>
      <c r="O62" s="240"/>
      <c r="P62" s="183">
        <f t="shared" si="38"/>
        <v>3683914</v>
      </c>
      <c r="Q62" s="151">
        <f>+IFERROR(IF(COUNT(P62),ROUND(P62/'Shareholding Pattern'!$P$79*100,2),""),"")</f>
        <v>3.41</v>
      </c>
      <c r="R62" s="240"/>
      <c r="S62" s="240"/>
      <c r="T62" s="183" t="str">
        <f t="shared" si="41"/>
        <v/>
      </c>
      <c r="U62" s="180">
        <f>+IFERROR(IF(COUNT(L62,T62),ROUND(SUM(L62,T62)/SUM('Shareholding Pattern'!$L$78,'Shareholding Pattern'!$T$78)*100,2),""),"")</f>
        <v>3.41</v>
      </c>
      <c r="V62" s="240"/>
      <c r="W62" s="157" t="str">
        <f t="shared" si="39"/>
        <v/>
      </c>
      <c r="X62" s="495"/>
      <c r="Y62" s="496"/>
      <c r="Z62" s="240">
        <v>3683914</v>
      </c>
      <c r="AA62" s="240">
        <v>0</v>
      </c>
      <c r="AB62" s="240">
        <v>0</v>
      </c>
      <c r="AC62" s="240">
        <v>0</v>
      </c>
      <c r="AH62" t="s">
        <v>834</v>
      </c>
      <c r="AR62" t="s">
        <v>736</v>
      </c>
      <c r="AX62" t="s">
        <v>834</v>
      </c>
      <c r="AZ62" t="s">
        <v>782</v>
      </c>
      <c r="BF62" t="s">
        <v>781</v>
      </c>
    </row>
    <row r="63" spans="5:58" ht="51.75" customHeight="1">
      <c r="E63" s="316" t="s">
        <v>51</v>
      </c>
      <c r="F63" s="314" t="s">
        <v>649</v>
      </c>
      <c r="H63" s="240">
        <v>16193</v>
      </c>
      <c r="I63" s="240">
        <v>27201812</v>
      </c>
      <c r="J63" s="240"/>
      <c r="K63" s="240"/>
      <c r="L63" s="183">
        <f t="shared" si="40"/>
        <v>27201812</v>
      </c>
      <c r="M63" s="341">
        <f>+IFERROR(IF(COUNT(L63),ROUND(L63/'Shareholding Pattern'!$L$78*100,2),""),"")</f>
        <v>25.19</v>
      </c>
      <c r="N63" s="240">
        <v>27201812</v>
      </c>
      <c r="O63" s="240"/>
      <c r="P63" s="183">
        <f t="shared" si="38"/>
        <v>27201812</v>
      </c>
      <c r="Q63" s="151">
        <f>+IFERROR(IF(COUNT(P63),ROUND(P63/'Shareholding Pattern'!$P$79*100,2),""),"")</f>
        <v>25.19</v>
      </c>
      <c r="R63" s="240"/>
      <c r="S63" s="240"/>
      <c r="T63" s="183" t="str">
        <f t="shared" si="41"/>
        <v/>
      </c>
      <c r="U63" s="180">
        <f>+IFERROR(IF(COUNT(L63,T63),ROUND(SUM(L63,T63)/SUM('Shareholding Pattern'!$L$78,'Shareholding Pattern'!$T$78)*100,2),""),"")</f>
        <v>25.19</v>
      </c>
      <c r="V63" s="240"/>
      <c r="W63" s="157" t="str">
        <f t="shared" si="39"/>
        <v/>
      </c>
      <c r="X63" s="495"/>
      <c r="Y63" s="496"/>
      <c r="Z63" s="240">
        <v>20680762</v>
      </c>
      <c r="AA63" s="240">
        <v>0</v>
      </c>
      <c r="AB63" s="240">
        <v>0</v>
      </c>
      <c r="AC63" s="240">
        <v>0</v>
      </c>
      <c r="AH63" t="s">
        <v>195</v>
      </c>
      <c r="AR63" t="s">
        <v>737</v>
      </c>
      <c r="AX63" t="s">
        <v>195</v>
      </c>
      <c r="AZ63" t="s">
        <v>784</v>
      </c>
      <c r="BF63" t="s">
        <v>783</v>
      </c>
    </row>
    <row r="64" spans="5:58" ht="43.5" customHeight="1">
      <c r="E64" s="316" t="s">
        <v>53</v>
      </c>
      <c r="F64" s="199" t="s">
        <v>650</v>
      </c>
      <c r="H64" s="240">
        <v>17</v>
      </c>
      <c r="I64" s="240">
        <v>9495423</v>
      </c>
      <c r="J64" s="240"/>
      <c r="K64" s="240"/>
      <c r="L64" s="183">
        <f t="shared" si="40"/>
        <v>9495423</v>
      </c>
      <c r="M64" s="341">
        <f>+IFERROR(IF(COUNT(L64),ROUND(L64/'Shareholding Pattern'!$L$78*100,2),""),"")</f>
        <v>8.7899999999999991</v>
      </c>
      <c r="N64" s="240">
        <v>9495423</v>
      </c>
      <c r="O64" s="240"/>
      <c r="P64" s="183">
        <f t="shared" si="38"/>
        <v>9495423</v>
      </c>
      <c r="Q64" s="151">
        <f>+IFERROR(IF(COUNT(P64),ROUND(P64/'Shareholding Pattern'!$P$79*100,2),""),"")</f>
        <v>8.7899999999999991</v>
      </c>
      <c r="R64" s="240"/>
      <c r="S64" s="240"/>
      <c r="T64" s="183" t="str">
        <f t="shared" si="41"/>
        <v/>
      </c>
      <c r="U64" s="180">
        <f>+IFERROR(IF(COUNT(L64,T64),ROUND(SUM(L64,T64)/SUM('Shareholding Pattern'!$L$78,'Shareholding Pattern'!$T$78)*100,2),""),"")</f>
        <v>8.7899999999999991</v>
      </c>
      <c r="V64" s="240"/>
      <c r="W64" s="157" t="str">
        <f t="shared" si="39"/>
        <v/>
      </c>
      <c r="X64" s="495"/>
      <c r="Y64" s="496"/>
      <c r="Z64" s="240">
        <v>9495423</v>
      </c>
      <c r="AA64" s="240">
        <v>0</v>
      </c>
      <c r="AB64" s="240">
        <v>0</v>
      </c>
      <c r="AC64" s="240">
        <v>0</v>
      </c>
      <c r="AH64" t="s">
        <v>196</v>
      </c>
      <c r="AR64" t="s">
        <v>738</v>
      </c>
      <c r="AX64" t="s">
        <v>196</v>
      </c>
      <c r="AZ64" t="s">
        <v>786</v>
      </c>
      <c r="BF64" t="s">
        <v>785</v>
      </c>
    </row>
    <row r="65" spans="5:58" ht="43.5" customHeight="1">
      <c r="E65" s="316" t="s">
        <v>55</v>
      </c>
      <c r="F65" s="199" t="s">
        <v>667</v>
      </c>
      <c r="H65" s="240">
        <v>115</v>
      </c>
      <c r="I65" s="240">
        <v>413630</v>
      </c>
      <c r="J65" s="240"/>
      <c r="K65" s="240"/>
      <c r="L65" s="183">
        <f t="shared" si="40"/>
        <v>413630</v>
      </c>
      <c r="M65" s="341">
        <f>+IFERROR(IF(COUNT(L65),ROUND(L65/'Shareholding Pattern'!$L$78*100,2),""),"")</f>
        <v>0.38</v>
      </c>
      <c r="N65" s="240">
        <v>413630</v>
      </c>
      <c r="O65" s="240"/>
      <c r="P65" s="183">
        <f t="shared" si="38"/>
        <v>413630</v>
      </c>
      <c r="Q65" s="151">
        <f>+IFERROR(IF(COUNT(P65),ROUND(P65/'Shareholding Pattern'!$P$79*100,2),""),"")</f>
        <v>0.38</v>
      </c>
      <c r="R65" s="240"/>
      <c r="S65" s="240"/>
      <c r="T65" s="183" t="str">
        <f t="shared" si="41"/>
        <v/>
      </c>
      <c r="U65" s="180">
        <f>+IFERROR(IF(COUNT(L65,T65),ROUND(SUM(L65,T65)/SUM('Shareholding Pattern'!$L$78,'Shareholding Pattern'!$T$78)*100,2),""),"")</f>
        <v>0.38</v>
      </c>
      <c r="V65" s="240"/>
      <c r="W65" s="157" t="str">
        <f t="shared" si="39"/>
        <v/>
      </c>
      <c r="X65" s="495"/>
      <c r="Y65" s="496"/>
      <c r="Z65" s="240">
        <v>410630</v>
      </c>
      <c r="AA65" s="240">
        <v>0</v>
      </c>
      <c r="AB65" s="240">
        <v>0</v>
      </c>
      <c r="AC65" s="240">
        <v>0</v>
      </c>
      <c r="AH65" t="s">
        <v>667</v>
      </c>
      <c r="AR65" t="s">
        <v>739</v>
      </c>
      <c r="AX65" t="s">
        <v>667</v>
      </c>
      <c r="AZ65" t="s">
        <v>788</v>
      </c>
      <c r="BF65" t="s">
        <v>787</v>
      </c>
    </row>
    <row r="66" spans="5:58" ht="43.5" customHeight="1">
      <c r="E66" s="316" t="s">
        <v>669</v>
      </c>
      <c r="F66" s="199" t="s">
        <v>464</v>
      </c>
      <c r="H66" s="240"/>
      <c r="I66" s="240"/>
      <c r="J66" s="240"/>
      <c r="K66" s="240"/>
      <c r="L66" s="183" t="str">
        <f t="shared" si="40"/>
        <v/>
      </c>
      <c r="M66" s="341"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5"/>
      <c r="Y66" s="496"/>
      <c r="Z66" s="240"/>
      <c r="AA66" s="240"/>
      <c r="AB66" s="240"/>
      <c r="AC66" s="240"/>
      <c r="AH66" t="s">
        <v>464</v>
      </c>
      <c r="AR66" t="s">
        <v>740</v>
      </c>
      <c r="AX66" t="s">
        <v>464</v>
      </c>
      <c r="AZ66" t="s">
        <v>790</v>
      </c>
      <c r="BF66" t="s">
        <v>789</v>
      </c>
    </row>
    <row r="67" spans="5:58" ht="43.5" customHeight="1">
      <c r="E67" s="316" t="s">
        <v>670</v>
      </c>
      <c r="F67" s="199" t="s">
        <v>668</v>
      </c>
      <c r="H67" s="240"/>
      <c r="I67" s="240"/>
      <c r="J67" s="240"/>
      <c r="K67" s="240"/>
      <c r="L67" s="183" t="str">
        <f t="shared" si="40"/>
        <v/>
      </c>
      <c r="M67" s="341"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5"/>
      <c r="Y67" s="496"/>
      <c r="Z67" s="240"/>
      <c r="AA67" s="240"/>
      <c r="AB67" s="240"/>
      <c r="AC67" s="240"/>
      <c r="AH67" t="s">
        <v>668</v>
      </c>
      <c r="AR67" t="s">
        <v>741</v>
      </c>
      <c r="AX67" t="s">
        <v>668</v>
      </c>
      <c r="AZ67" t="s">
        <v>792</v>
      </c>
      <c r="BF67" t="s">
        <v>791</v>
      </c>
    </row>
    <row r="68" spans="5:58" ht="39" customHeight="1">
      <c r="E68" s="316" t="s">
        <v>673</v>
      </c>
      <c r="F68" s="199" t="s">
        <v>440</v>
      </c>
      <c r="H68" s="240">
        <v>45</v>
      </c>
      <c r="I68" s="240">
        <v>3084850</v>
      </c>
      <c r="J68" s="240"/>
      <c r="K68" s="240"/>
      <c r="L68" s="183">
        <f t="shared" si="40"/>
        <v>3084850</v>
      </c>
      <c r="M68" s="341">
        <f>+IFERROR(IF(COUNT(L68),ROUND(L68/'Shareholding Pattern'!$L$78*100,2),""),"")</f>
        <v>2.86</v>
      </c>
      <c r="N68" s="240">
        <v>3084850</v>
      </c>
      <c r="O68" s="240"/>
      <c r="P68" s="183">
        <f t="shared" si="38"/>
        <v>3084850</v>
      </c>
      <c r="Q68" s="151">
        <f>+IFERROR(IF(COUNT(P68),ROUND(P68/'Shareholding Pattern'!$P$79*100,2),""),"")</f>
        <v>2.86</v>
      </c>
      <c r="R68" s="240"/>
      <c r="S68" s="240"/>
      <c r="T68" s="183" t="str">
        <f t="shared" si="41"/>
        <v/>
      </c>
      <c r="U68" s="180">
        <f>+IFERROR(IF(COUNT(L68,T68),ROUND(SUM(L68,T68)/SUM('Shareholding Pattern'!$L$78,'Shareholding Pattern'!$T$78)*100,2),""),"")</f>
        <v>2.86</v>
      </c>
      <c r="V68" s="240"/>
      <c r="W68" s="157" t="str">
        <f t="shared" si="39"/>
        <v/>
      </c>
      <c r="X68" s="495"/>
      <c r="Y68" s="496"/>
      <c r="Z68" s="240">
        <v>282850</v>
      </c>
      <c r="AA68" s="240">
        <v>0</v>
      </c>
      <c r="AB68" s="240">
        <v>0</v>
      </c>
      <c r="AC68" s="240">
        <v>0</v>
      </c>
      <c r="AH68" t="s">
        <v>440</v>
      </c>
      <c r="AR68" t="s">
        <v>742</v>
      </c>
      <c r="AX68" t="s">
        <v>440</v>
      </c>
      <c r="AZ68" t="s">
        <v>794</v>
      </c>
      <c r="BF68" t="s">
        <v>793</v>
      </c>
    </row>
    <row r="69" spans="5:58" ht="20" customHeight="1">
      <c r="E69" s="316" t="s">
        <v>674</v>
      </c>
      <c r="F69" s="200" t="s">
        <v>33</v>
      </c>
      <c r="H69" s="240">
        <v>171</v>
      </c>
      <c r="I69" s="240">
        <v>1013008</v>
      </c>
      <c r="J69" s="240"/>
      <c r="K69" s="240"/>
      <c r="L69" s="183">
        <f t="shared" si="40"/>
        <v>1013008</v>
      </c>
      <c r="M69" s="341">
        <f>+IFERROR(IF(COUNT(L69),ROUND(L69/'Shareholding Pattern'!$L$78*100,2),""),"")</f>
        <v>0.94</v>
      </c>
      <c r="N69" s="240">
        <v>1013008</v>
      </c>
      <c r="O69" s="240"/>
      <c r="P69" s="183">
        <f t="shared" si="38"/>
        <v>1013008</v>
      </c>
      <c r="Q69" s="151">
        <f>+IFERROR(IF(COUNT(P69),ROUND(P69/'Shareholding Pattern'!$P$79*100,2),""),"")</f>
        <v>0.94</v>
      </c>
      <c r="R69" s="240"/>
      <c r="S69" s="240"/>
      <c r="T69" s="183" t="str">
        <f t="shared" si="41"/>
        <v/>
      </c>
      <c r="U69" s="180">
        <f>+IFERROR(IF(COUNT(L69,T69),ROUND(SUM(L69,T69)/SUM('Shareholding Pattern'!$L$78,'Shareholding Pattern'!$T$78)*100,2),""),"")</f>
        <v>0.94</v>
      </c>
      <c r="V69" s="240"/>
      <c r="W69" s="157" t="str">
        <f t="shared" si="39"/>
        <v/>
      </c>
      <c r="X69" s="495"/>
      <c r="Y69" s="496"/>
      <c r="Z69" s="240">
        <v>1013008</v>
      </c>
      <c r="AA69" s="240">
        <v>0</v>
      </c>
      <c r="AB69" s="240">
        <v>0</v>
      </c>
      <c r="AC69" s="240">
        <v>0</v>
      </c>
      <c r="AH69" t="s">
        <v>799</v>
      </c>
      <c r="AR69" t="s">
        <v>185</v>
      </c>
      <c r="AX69" t="s">
        <v>799</v>
      </c>
      <c r="AZ69" t="s">
        <v>796</v>
      </c>
      <c r="BF69" t="s">
        <v>795</v>
      </c>
    </row>
    <row r="70" spans="5:58" ht="20" customHeight="1">
      <c r="E70" s="466" t="s">
        <v>675</v>
      </c>
      <c r="F70" s="466"/>
      <c r="G70" s="466"/>
      <c r="H70" s="52">
        <f>+IFERROR(IF(COUNT(H57:H69),ROUND(SUM(H57:H69),0),""),"")</f>
        <v>16542</v>
      </c>
      <c r="I70" s="52">
        <f>+IFERROR(IF(COUNT(I57:I69),ROUND(SUM(I57:I69),0),""),"")</f>
        <v>44892637</v>
      </c>
      <c r="J70" s="52" t="str">
        <f>+IFERROR(IF(COUNT(J57:J69),ROUND(SUM(J57:J69),0),""),"")</f>
        <v/>
      </c>
      <c r="K70" s="4" t="str">
        <f>+IFERROR(IF(COUNT(K57:K69),ROUND(SUM(K57:K69),0),""),"")</f>
        <v/>
      </c>
      <c r="L70" s="164">
        <f t="shared" ref="L70:L71" si="42">+IFERROR(IF(COUNT(I70:K70),ROUND(SUM(I70:K70),0),""),"")</f>
        <v>44892637</v>
      </c>
      <c r="M70" s="148">
        <f>+IFERROR(IF(COUNT(L70),ROUND(L70/'Shareholding Pattern'!$L$78*100,2),""),"")</f>
        <v>41.58</v>
      </c>
      <c r="N70" s="119">
        <f>+IFERROR(IF(COUNT(N57:N69),ROUND(SUM(N57:N69),0),""),"")</f>
        <v>44892637</v>
      </c>
      <c r="O70" s="119" t="str">
        <f>+IFERROR(IF(COUNT(O57:O69),ROUND(SUM(O57:O69),0),""),"")</f>
        <v/>
      </c>
      <c r="P70" s="164">
        <f t="shared" ref="P70" si="43">+IFERROR(IF(COUNT(N70:O70),ROUND(SUM(N70:O70),0),""),"")</f>
        <v>44892637</v>
      </c>
      <c r="Q70" s="152">
        <f>+IFERROR(IF(COUNT(P70),ROUND(P70/'Shareholding Pattern'!$P$79*100,2),""),"")</f>
        <v>41.58</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41.58</v>
      </c>
      <c r="V70" s="119" t="str">
        <f>+IFERROR(IF(COUNT(V57:V69),ROUND(SUM(V57:V69),0),""),"")</f>
        <v/>
      </c>
      <c r="W70" s="158" t="str">
        <f t="shared" si="39"/>
        <v/>
      </c>
      <c r="X70" s="495"/>
      <c r="Y70" s="496"/>
      <c r="Z70" s="52">
        <f>+IFERROR(IF(COUNT(Z57:Z69),ROUND(SUM(Z57:Z69),0),""),"")</f>
        <v>35566587</v>
      </c>
      <c r="AA70" s="52">
        <f t="shared" ref="AA70:AC70" si="45">+IFERROR(IF(COUNT(AA57:AA69),ROUND(SUM(AA57:AA69),0),""),"")</f>
        <v>0</v>
      </c>
      <c r="AB70" s="52">
        <f t="shared" si="45"/>
        <v>0</v>
      </c>
      <c r="AC70" s="52">
        <f t="shared" si="45"/>
        <v>0</v>
      </c>
      <c r="AR70" t="s">
        <v>186</v>
      </c>
    </row>
    <row r="71" spans="5:58" ht="20" customHeight="1">
      <c r="E71" s="467" t="s">
        <v>676</v>
      </c>
      <c r="F71" s="467"/>
      <c r="G71" s="467"/>
      <c r="H71" s="52">
        <f>+IFERROR(IF(COUNT(H41,H50,H55,H70),ROUND(SUM(H41,H50,H55,H70),0),""),"")</f>
        <v>16543</v>
      </c>
      <c r="I71" s="52">
        <f t="shared" ref="I71:K71" si="46">+IFERROR(IF(COUNT(I41,I50,I55,I70),ROUND(SUM(I41,I50,I55,I70),0),""),"")</f>
        <v>44895637</v>
      </c>
      <c r="J71" s="52" t="str">
        <f t="shared" si="46"/>
        <v/>
      </c>
      <c r="K71" s="52" t="str">
        <f t="shared" si="46"/>
        <v/>
      </c>
      <c r="L71" s="164">
        <f t="shared" si="42"/>
        <v>44895637</v>
      </c>
      <c r="M71" s="148">
        <f>+IFERROR(IF(COUNT(L71),ROUND(L71/'Shareholding Pattern'!$L$78*100,2),""),"")</f>
        <v>41.58</v>
      </c>
      <c r="N71" s="52">
        <f t="shared" ref="N71" si="47">+IFERROR(IF(COUNT(N41,N50,N55,N70),ROUND(SUM(N41,N50,N55,N70),0),""),"")</f>
        <v>44895637</v>
      </c>
      <c r="O71" s="52" t="str">
        <f t="shared" ref="O71:P71" si="48">+IFERROR(IF(COUNT(O41,O50,O55,O70),ROUND(SUM(O41,O50,O55,O70),0),""),"")</f>
        <v/>
      </c>
      <c r="P71" s="52">
        <f t="shared" si="48"/>
        <v>44895637</v>
      </c>
      <c r="Q71" s="152">
        <f>+IFERROR(IF(COUNT(P71),ROUND(P71/'Shareholding Pattern'!$P$79*100,2),""),"")</f>
        <v>41.58</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41.58</v>
      </c>
      <c r="V71" s="52" t="str">
        <f t="shared" ref="V71" si="52">+IFERROR(IF(COUNT(V41,V50,V55,V70),ROUND(SUM(V41,V50,V55,V70),0),""),"")</f>
        <v/>
      </c>
      <c r="W71" s="158" t="str">
        <f t="shared" si="39"/>
        <v/>
      </c>
      <c r="X71" s="497"/>
      <c r="Y71" s="498"/>
      <c r="Z71" s="52">
        <f t="shared" ref="Z71" si="53">+IFERROR(IF(COUNT(Z41,Z50,Z55,Z70),ROUND(SUM(Z41,Z50,Z55,Z70),0),""),"")</f>
        <v>35566587</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7"/>
      <c r="AA72" s="337"/>
      <c r="AB72" s="337"/>
      <c r="AC72" s="294"/>
    </row>
    <row r="73" spans="5:58" ht="42" customHeight="1">
      <c r="E73" s="109"/>
      <c r="F73" s="195" t="s">
        <v>371</v>
      </c>
      <c r="M73"/>
      <c r="N73"/>
      <c r="O73"/>
      <c r="Q73"/>
      <c r="U73"/>
      <c r="V73"/>
      <c r="W73"/>
      <c r="X73"/>
      <c r="Y73"/>
      <c r="Z73" s="338"/>
      <c r="AA73" s="338"/>
      <c r="AB73" s="338"/>
      <c r="AC73" s="295"/>
    </row>
    <row r="74" spans="5:58" ht="34.5" customHeight="1">
      <c r="E74" s="96" t="s">
        <v>57</v>
      </c>
      <c r="F74" s="472" t="s">
        <v>58</v>
      </c>
      <c r="G74" s="473"/>
      <c r="H74" s="473"/>
      <c r="I74" s="473"/>
      <c r="J74" s="473"/>
      <c r="K74" s="473"/>
      <c r="L74" s="473"/>
      <c r="M74" s="473"/>
      <c r="N74" s="473"/>
      <c r="O74" s="473"/>
      <c r="P74" s="473"/>
      <c r="Q74" s="473"/>
      <c r="R74" s="473"/>
      <c r="S74" s="473"/>
      <c r="T74" s="473"/>
      <c r="U74" s="473"/>
      <c r="V74" s="473"/>
      <c r="W74" s="473"/>
      <c r="X74" s="473"/>
      <c r="Y74" s="473"/>
      <c r="Z74" s="473"/>
      <c r="AA74" s="473"/>
      <c r="AB74" s="473"/>
      <c r="AC74" s="474"/>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2"/>
      <c r="Y75" s="503"/>
      <c r="Z75" s="240"/>
      <c r="AA75" s="477"/>
      <c r="AB75" s="478"/>
      <c r="AC75" s="479"/>
      <c r="AH75" t="s">
        <v>298</v>
      </c>
      <c r="AR75" t="s">
        <v>188</v>
      </c>
      <c r="AX75" t="s">
        <v>298</v>
      </c>
      <c r="AZ75" t="s">
        <v>333</v>
      </c>
      <c r="BF75" t="s">
        <v>322</v>
      </c>
    </row>
    <row r="76" spans="5:58" ht="46.5" customHeight="1">
      <c r="E76" s="97" t="s">
        <v>59</v>
      </c>
      <c r="F76" s="366"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4"/>
      <c r="Y76" s="505"/>
      <c r="Z76" s="240"/>
      <c r="AA76" s="477"/>
      <c r="AB76" s="478"/>
      <c r="AC76" s="479"/>
      <c r="AH76" t="s">
        <v>198</v>
      </c>
      <c r="AR76" t="s">
        <v>189</v>
      </c>
      <c r="AX76" t="s">
        <v>198</v>
      </c>
      <c r="AZ76" t="s">
        <v>835</v>
      </c>
      <c r="BF76" t="s">
        <v>836</v>
      </c>
    </row>
    <row r="77" spans="5:58" ht="31.5" customHeight="1">
      <c r="E77" s="468" t="s">
        <v>67</v>
      </c>
      <c r="F77" s="468"/>
      <c r="G77" s="46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4"/>
      <c r="Y77" s="505"/>
      <c r="Z77" s="127" t="str">
        <f t="shared" si="58"/>
        <v/>
      </c>
      <c r="AA77" s="480"/>
      <c r="AB77" s="481"/>
      <c r="AC77" s="482"/>
      <c r="AR77" t="s">
        <v>190</v>
      </c>
    </row>
    <row r="78" spans="5:58" ht="26.25" customHeight="1">
      <c r="E78" s="488" t="s">
        <v>68</v>
      </c>
      <c r="F78" s="488"/>
      <c r="G78" s="488"/>
      <c r="H78" s="127">
        <f>+IFERROR(IF(COUNT(H26,H71,H76),ROUND(SUM(H26,H71,H76),0),""),"")</f>
        <v>16553</v>
      </c>
      <c r="I78" s="127">
        <f>+IFERROR(IF(COUNT(I26,I71,I76),ROUND(SUM(I26,I71,I76),0),""),"")</f>
        <v>107973360</v>
      </c>
      <c r="J78" s="127" t="str">
        <f>+IFERROR(IF(COUNT(J26,J71,J76),ROUND(SUM(J26,J71,J76),0),""),"")</f>
        <v/>
      </c>
      <c r="K78" s="127" t="str">
        <f>+IFERROR(IF(COUNT(K26,K71,K76),ROUND(SUM(K26,K71,K76),0),""),"")</f>
        <v/>
      </c>
      <c r="L78" s="127">
        <f>+IFERROR(IF(COUNT(L26,L71,L76),ROUND(SUM(L26,L71,L76),0),""),"")</f>
        <v>107973360</v>
      </c>
      <c r="M78" s="150">
        <f>+IFERROR(IF(COUNT(L78),ROUND(L78/'Shareholding Pattern'!$L$78*100,2),""),0)</f>
        <v>100</v>
      </c>
      <c r="N78" s="131">
        <f>+IFERROR(IF(COUNT(N26,N71,N76),ROUND(SUM(N26,N71,N76),0),""),"")</f>
        <v>107973360</v>
      </c>
      <c r="O78" s="131" t="str">
        <f>+IFERROR(IF(COUNT(O26,O71,O76),ROUND(SUM(O26,O71,O76),0),""),"")</f>
        <v/>
      </c>
      <c r="P78" s="127">
        <f>+IFERROR(IF(COUNT(P26,P71,P76),ROUND(SUM(P26,P71,P76),0),""),"")</f>
        <v>107973360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6"/>
      <c r="Y78" s="507"/>
      <c r="Z78" s="127">
        <f>+IFERROR(IF(COUNT(Z26,Z71,Z76),ROUND(SUM(Z26,Z71,Z76),0),""),"")</f>
        <v>98644310</v>
      </c>
      <c r="AA78" s="127">
        <f t="shared" ref="AA78:AC78" si="59">+IFERROR(IF(COUNT(AA26,AA71,AA76),ROUND(SUM(AA26,AA71,AA76),0),""),"")</f>
        <v>0</v>
      </c>
      <c r="AB78" s="127">
        <f t="shared" si="59"/>
        <v>0</v>
      </c>
      <c r="AC78" s="127">
        <f t="shared" si="59"/>
        <v>0</v>
      </c>
    </row>
    <row r="79" spans="5:58" ht="22.5" customHeight="1">
      <c r="E79" s="488" t="s">
        <v>69</v>
      </c>
      <c r="F79" s="488"/>
      <c r="G79" s="488"/>
      <c r="H79" s="127">
        <f>+IFERROR(IF(COUNT(H26,H71,H77),ROUND(SUM(H26,H71,H77),0),""),"")</f>
        <v>16553</v>
      </c>
      <c r="I79" s="127">
        <f>+IFERROR(IF(COUNT(I26,I71,I77),ROUND(SUM(I26,I71,I77),0),""),"")</f>
        <v>107973360</v>
      </c>
      <c r="J79" s="127" t="str">
        <f>+IFERROR(IF(COUNT(J26,J71,J77),ROUND(SUM(J26,J71,J77),0),""),"")</f>
        <v/>
      </c>
      <c r="K79" s="127" t="str">
        <f>+IFERROR(IF(COUNT(K26,K71,K77),ROUND(SUM(K26,K71,K77),0),""),"")</f>
        <v/>
      </c>
      <c r="L79" s="127">
        <f>+IFERROR(IF(COUNT(L26,L71,L77),ROUND(SUM(L26,L71,L77),0),""),"")</f>
        <v>107973360</v>
      </c>
      <c r="M79" s="236">
        <f>+IFERROR(IF(COUNT(L78),ROUND(L78/'Shareholding Pattern'!$L$78*100,2),""),"")</f>
        <v>100</v>
      </c>
      <c r="N79" s="131">
        <f>+IFERROR(IF(COUNT(N26,N71,N77),ROUND(SUM(N26,N71,N77),0),""),"")</f>
        <v>107973360</v>
      </c>
      <c r="O79" s="131" t="str">
        <f>+IFERROR(IF(COUNT(O26,O71,O77),ROUND(SUM(O26,O71,O77),0),""),"")</f>
        <v/>
      </c>
      <c r="P79" s="127">
        <f>+IFERROR(IF(COUNT(P26,P71,P77),ROUND(SUM(P26,P71,P77),0),""),"")</f>
        <v>107973360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f>+IFERROR(IF(COUNT(X26,X71,X77),ROUND(SUM(X26,X71,X77),0),""),"")</f>
        <v>32248406</v>
      </c>
      <c r="Y79" s="157">
        <f>+IFERROR(IF(COUNT(X79),ROUND(SUM(X79)/SUM(L79)*100,2),""),0)</f>
        <v>29.87</v>
      </c>
      <c r="Z79" s="127">
        <f>+IFERROR(IF(COUNT(Z26,Z71,Z77),ROUND(SUM(Z26,Z71,Z77),0),""),"")</f>
        <v>98644310</v>
      </c>
      <c r="AA79" s="127">
        <f t="shared" ref="AA79:AC79" si="60">+IFERROR(IF(COUNT(AA26,AA71,AA77),ROUND(SUM(AA26,AA71,AA77),0),""),"")</f>
        <v>0</v>
      </c>
      <c r="AB79" s="127">
        <f t="shared" si="60"/>
        <v>0</v>
      </c>
      <c r="AC79" s="127">
        <f t="shared" si="60"/>
        <v>0</v>
      </c>
      <c r="AR79" t="s">
        <v>191</v>
      </c>
    </row>
    <row r="80" spans="5:58" ht="35" customHeight="1">
      <c r="E80" s="463" t="s">
        <v>165</v>
      </c>
      <c r="F80" s="464"/>
      <c r="G80" s="464"/>
      <c r="H80" s="464"/>
      <c r="I80" s="464"/>
      <c r="J80" s="464"/>
      <c r="K80" s="464"/>
      <c r="L80" s="464"/>
      <c r="M80" s="465"/>
      <c r="N80" s="461"/>
      <c r="O80" s="462"/>
      <c r="P80" s="290"/>
      <c r="Q80" s="210"/>
      <c r="R80" s="288"/>
      <c r="S80" s="288"/>
      <c r="T80" s="288"/>
      <c r="U80" s="210"/>
      <c r="V80" s="210"/>
      <c r="W80" s="210"/>
      <c r="X80" s="475"/>
      <c r="Y80" s="475"/>
      <c r="Z80" s="475"/>
      <c r="AA80" s="475"/>
      <c r="AB80" s="475"/>
      <c r="AC80" s="476"/>
    </row>
    <row r="81" spans="5:29" ht="35" customHeight="1">
      <c r="E81" s="463" t="s">
        <v>529</v>
      </c>
      <c r="F81" s="464"/>
      <c r="G81" s="464"/>
      <c r="H81" s="464"/>
      <c r="I81" s="464"/>
      <c r="J81" s="464"/>
      <c r="K81" s="464"/>
      <c r="L81" s="464"/>
      <c r="M81" s="465"/>
      <c r="N81" s="492"/>
      <c r="O81" s="462"/>
      <c r="P81" s="290"/>
      <c r="Q81" s="210"/>
      <c r="R81" s="288"/>
      <c r="S81" s="288"/>
      <c r="T81" s="288"/>
      <c r="U81" s="210"/>
      <c r="V81" s="210"/>
      <c r="W81" s="210"/>
      <c r="X81" s="475"/>
      <c r="Y81" s="475"/>
      <c r="Z81" s="475"/>
      <c r="AA81" s="475"/>
      <c r="AB81" s="475"/>
      <c r="AC81" s="476"/>
    </row>
    <row r="82" spans="5:29" ht="35" customHeight="1">
      <c r="E82" s="463" t="s">
        <v>530</v>
      </c>
      <c r="F82" s="464"/>
      <c r="G82" s="464"/>
      <c r="H82" s="464"/>
      <c r="I82" s="464"/>
      <c r="J82" s="464"/>
      <c r="K82" s="464"/>
      <c r="L82" s="464"/>
      <c r="M82" s="465"/>
      <c r="N82" s="492"/>
      <c r="O82" s="462"/>
      <c r="P82" s="290"/>
      <c r="Q82" s="210"/>
      <c r="R82" s="288"/>
      <c r="S82" s="288"/>
      <c r="T82" s="288"/>
      <c r="U82" s="210"/>
      <c r="V82" s="210"/>
      <c r="W82" s="210"/>
      <c r="X82" s="475"/>
      <c r="Y82" s="475"/>
      <c r="Z82" s="475"/>
      <c r="AA82" s="475"/>
      <c r="AB82" s="475"/>
      <c r="AC82" s="476"/>
    </row>
    <row r="83" spans="5:29" ht="35" customHeight="1">
      <c r="E83" s="463" t="s">
        <v>531</v>
      </c>
      <c r="F83" s="464"/>
      <c r="G83" s="464"/>
      <c r="H83" s="464"/>
      <c r="I83" s="464"/>
      <c r="J83" s="464"/>
      <c r="K83" s="464"/>
      <c r="L83" s="464"/>
      <c r="M83" s="465"/>
      <c r="N83" s="461"/>
      <c r="O83" s="462"/>
      <c r="P83" s="290"/>
      <c r="Q83" s="210"/>
      <c r="R83" s="288"/>
      <c r="S83" s="288"/>
      <c r="T83" s="288"/>
      <c r="U83" s="210"/>
      <c r="V83" s="210"/>
      <c r="W83" s="210"/>
      <c r="X83" s="475"/>
      <c r="Y83" s="475"/>
      <c r="Z83" s="475"/>
      <c r="AA83" s="475"/>
      <c r="AB83" s="475"/>
      <c r="AC83" s="476"/>
    </row>
  </sheetData>
  <sheetProtection algorithmName="SHA-512" hashValue="mCi4gW+srvolbd5SO9/eCcrtQworEjfQh1TYYVyWBgRmHHZyhSwtk2wa/bQPCE7K3uLPfnNa/Kk2YjIN//zIgA==" saltValue="E5TBTuIowklTPTG8kuonUw=="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baseColWidth="10" defaultColWidth="0" defaultRowHeight="15"/>
  <cols>
    <col min="1" max="1" width="2.33203125" customWidth="1"/>
    <col min="2" max="2" width="2.1640625" customWidth="1"/>
    <col min="3" max="3" width="2" customWidth="1"/>
    <col min="4" max="4" width="7.1640625" customWidth="1"/>
    <col min="5" max="5" width="42.83203125" customWidth="1"/>
    <col min="6" max="6" width="46.5" customWidth="1"/>
    <col min="7" max="7" width="40"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1.83203125" customWidth="1"/>
    <col min="32" max="16383" width="2.5" hidden="1"/>
    <col min="16384" max="16384" width="1.8320312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171</v>
      </c>
      <c r="J3">
        <f ca="1">+IFERROR(IF(COUNT(J13:J16),ROUND(SUMIF($F$13:J16,"Category",J13:J16),0),""),"")</f>
        <v>1013008</v>
      </c>
      <c r="K3" t="str">
        <f>+IFERROR(IF(COUNT(K13:K16),ROUND(SUMIF($F$13:K16,"Category",K13:K16),0),""),"")</f>
        <v/>
      </c>
      <c r="L3" t="str">
        <f>+IFERROR(IF(COUNT(L13:L16),ROUND(SUMIF($F$13:L16,"Category",L13:L16),0),""),"")</f>
        <v/>
      </c>
      <c r="M3">
        <f ca="1">+IFERROR(IF(COUNT(M13:M16),ROUND(SUMIF($F$13:M16,"Category",M13:M16),0),""),"")</f>
        <v>1013008</v>
      </c>
      <c r="N3">
        <f ca="1">+IFERROR(IF(COUNT(N13:N16),ROUND(SUMIF($F$13:N16,"Category",N13:N16),2),""),"")</f>
        <v>0.94</v>
      </c>
      <c r="O3">
        <f ca="1">+IFERROR(IF(COUNT(O13:O16),ROUND(SUMIF($F$13:O16,"Category",O13:O16),0),""),"")</f>
        <v>1013008</v>
      </c>
      <c r="P3" t="str">
        <f>+IFERROR(IF(COUNT(P13:P16),ROUND(SUMIF($F$13:P16,"Category",P13:P16),0),""),"")</f>
        <v/>
      </c>
      <c r="Q3">
        <f ca="1">+IFERROR(IF(COUNT(Q13:Q16),ROUND(SUMIF($F$13:Q16,"Category",Q13:Q16),0),""),"")</f>
        <v>1013008</v>
      </c>
      <c r="R3">
        <f ca="1">+IFERROR(IF(COUNT(R13:R16),ROUND(SUMIF($F$13:R16,"Category",R13:R16),2),""),"")</f>
        <v>0.94</v>
      </c>
      <c r="S3" t="str">
        <f>+IFERROR(IF(COUNT(S13:S16),ROUND(SUMIF($F$13:S16,"Category",S13:S16),0),""),"")</f>
        <v/>
      </c>
      <c r="T3" t="str">
        <f>+IFERROR(IF(COUNT(T13:T16),ROUND(SUMIF($F$13:T16,"Category",T13:T16),0),""),"")</f>
        <v/>
      </c>
      <c r="U3" t="str">
        <f>+IFERROR(IF(COUNT(U13:U16),ROUND(SUMIF($F$13:U16,"Category",U13:U16),0),""),"")</f>
        <v/>
      </c>
      <c r="V3">
        <f ca="1">+IFERROR(IF(COUNT(V13:V16),ROUND(SUMIF($F$13:V16,"Category",V13:V16),2),""),"")</f>
        <v>0.94</v>
      </c>
      <c r="W3" t="str">
        <f>+IFERROR(IF(COUNT(W13:W16),ROUND(SUMIF($F$13:W16,"Category",W13:W16),0),""),"")</f>
        <v/>
      </c>
      <c r="X3" t="str">
        <f>+IFERROR(IF(COUNT(X13:X16),ROUND(SUMIF($F$13:X16,"Category",X13:X16),2),""),"")</f>
        <v/>
      </c>
      <c r="Y3">
        <f ca="1">+IFERROR(IF(COUNT(Y13:Y16),ROUND(SUMIF($F$13:Y16,"Category",Y13:Y16),0),""),"")</f>
        <v>1013008</v>
      </c>
    </row>
    <row r="4" spans="4:54" hidden="1"/>
    <row r="5" spans="4:54" hidden="1"/>
    <row r="6" spans="4:54" hidden="1"/>
    <row r="9" spans="4:54" ht="29.25" customHeight="1">
      <c r="D9" s="524" t="s">
        <v>119</v>
      </c>
      <c r="E9" s="524" t="s">
        <v>34</v>
      </c>
      <c r="F9" s="524" t="s">
        <v>376</v>
      </c>
      <c r="G9" s="524" t="s">
        <v>118</v>
      </c>
      <c r="H9" s="446" t="s">
        <v>1</v>
      </c>
      <c r="I9" s="524" t="s">
        <v>368</v>
      </c>
      <c r="J9" s="446" t="s">
        <v>3</v>
      </c>
      <c r="K9" s="446" t="s">
        <v>4</v>
      </c>
      <c r="L9" s="446" t="s">
        <v>5</v>
      </c>
      <c r="M9" s="446" t="s">
        <v>6</v>
      </c>
      <c r="N9" s="446" t="s">
        <v>7</v>
      </c>
      <c r="O9" s="446" t="s">
        <v>8</v>
      </c>
      <c r="P9" s="446"/>
      <c r="Q9" s="446"/>
      <c r="R9" s="446"/>
      <c r="S9" s="446" t="s">
        <v>9</v>
      </c>
      <c r="T9" s="524" t="s">
        <v>447</v>
      </c>
      <c r="U9" s="524" t="s">
        <v>116</v>
      </c>
      <c r="V9" s="446" t="s">
        <v>89</v>
      </c>
      <c r="W9" s="446" t="s">
        <v>12</v>
      </c>
      <c r="X9" s="446"/>
      <c r="Y9" s="446" t="s">
        <v>14</v>
      </c>
      <c r="Z9" s="446" t="s">
        <v>441</v>
      </c>
      <c r="AA9" s="515" t="s">
        <v>707</v>
      </c>
      <c r="AB9" s="516"/>
      <c r="AC9" s="517"/>
      <c r="AV9" t="s">
        <v>34</v>
      </c>
    </row>
    <row r="10" spans="4:54" ht="31.5" customHeight="1">
      <c r="D10" s="459"/>
      <c r="E10" s="459"/>
      <c r="F10" s="459"/>
      <c r="G10" s="459"/>
      <c r="H10" s="446"/>
      <c r="I10" s="459"/>
      <c r="J10" s="446"/>
      <c r="K10" s="446"/>
      <c r="L10" s="446"/>
      <c r="M10" s="446"/>
      <c r="N10" s="446"/>
      <c r="O10" s="446" t="s">
        <v>15</v>
      </c>
      <c r="P10" s="446"/>
      <c r="Q10" s="446"/>
      <c r="R10" s="446" t="s">
        <v>16</v>
      </c>
      <c r="S10" s="446"/>
      <c r="T10" s="459"/>
      <c r="U10" s="459"/>
      <c r="V10" s="446"/>
      <c r="W10" s="446"/>
      <c r="X10" s="446"/>
      <c r="Y10" s="446"/>
      <c r="Z10" s="446"/>
      <c r="AA10" s="453" t="s">
        <v>708</v>
      </c>
      <c r="AB10" s="454"/>
      <c r="AC10" s="455"/>
      <c r="AV10" t="s">
        <v>379</v>
      </c>
    </row>
    <row r="11" spans="4:54" ht="48">
      <c r="D11" s="445"/>
      <c r="E11" s="445"/>
      <c r="F11" s="445"/>
      <c r="G11" s="445"/>
      <c r="H11" s="446"/>
      <c r="I11" s="445"/>
      <c r="J11" s="446"/>
      <c r="K11" s="446"/>
      <c r="L11" s="446"/>
      <c r="M11" s="446"/>
      <c r="N11" s="446"/>
      <c r="O11" s="27" t="s">
        <v>17</v>
      </c>
      <c r="P11" s="27" t="s">
        <v>18</v>
      </c>
      <c r="Q11" s="27" t="s">
        <v>19</v>
      </c>
      <c r="R11" s="446"/>
      <c r="S11" s="446"/>
      <c r="T11" s="445"/>
      <c r="U11" s="445"/>
      <c r="V11" s="446"/>
      <c r="W11" s="27" t="s">
        <v>20</v>
      </c>
      <c r="X11" s="27" t="s">
        <v>21</v>
      </c>
      <c r="Y11" s="446"/>
      <c r="Z11" s="446"/>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80" t="s">
        <v>336</v>
      </c>
      <c r="F15" s="380" t="s">
        <v>34</v>
      </c>
      <c r="G15" s="233"/>
      <c r="H15" s="378"/>
      <c r="I15" s="38">
        <v>171</v>
      </c>
      <c r="J15" s="38">
        <v>1013008</v>
      </c>
      <c r="K15" s="38"/>
      <c r="L15" s="38"/>
      <c r="M15" s="379">
        <f>+IFERROR(IF(COUNT(J15:L15),ROUND(SUM(J15:L15),0),""),"")</f>
        <v>1013008</v>
      </c>
      <c r="N15" s="187">
        <f>+IFERROR(IF(COUNT(M15),ROUND(M15/'Shareholding Pattern'!$L$78*100,2),""),"")</f>
        <v>0.94</v>
      </c>
      <c r="O15" s="38">
        <f>IF(J15="","",J15)</f>
        <v>1013008</v>
      </c>
      <c r="P15" s="38"/>
      <c r="Q15" s="379">
        <f>+IFERROR(IF(COUNT(O15:P15),ROUND(SUM(O15,P15),2),""),"")</f>
        <v>1013008</v>
      </c>
      <c r="R15" s="187">
        <f>+IFERROR(IF(COUNT(Q15),ROUND(Q15/('Shareholding Pattern'!$P$79)*100,2),""),"")</f>
        <v>0.94</v>
      </c>
      <c r="S15" s="38"/>
      <c r="T15" s="38"/>
      <c r="U15" s="379" t="str">
        <f>+IFERROR(IF(COUNT(S15:T15),ROUND(SUM(S15:T15),0),""),"")</f>
        <v/>
      </c>
      <c r="V15" s="186">
        <f>+IFERROR(IF(COUNT(M15,U15),ROUND(SUM(U15,M15)/SUM('Shareholding Pattern'!$L$78,'Shareholding Pattern'!$T$78)*100,2),""),"")</f>
        <v>0.94</v>
      </c>
      <c r="W15" s="38"/>
      <c r="X15" s="186" t="str">
        <f>+IFERROR(IF(COUNT(W15),ROUND(SUM(W15)/SUM(M15)*100,2),""),0)</f>
        <v/>
      </c>
      <c r="Y15" s="38">
        <v>1013008</v>
      </c>
      <c r="Z15" s="228"/>
      <c r="AA15" s="38">
        <v>0</v>
      </c>
      <c r="AB15" s="38">
        <v>0</v>
      </c>
      <c r="AC15" s="38">
        <v>0</v>
      </c>
    </row>
    <row r="16" spans="4:54">
      <c r="D16" s="34"/>
      <c r="K16" s="169"/>
      <c r="L16" s="169"/>
      <c r="O16" s="169"/>
      <c r="P16" s="169"/>
      <c r="W16" s="169"/>
      <c r="Y16" s="35"/>
      <c r="Z16" s="35"/>
      <c r="AA16" s="35"/>
      <c r="AB16" s="35"/>
      <c r="AC16" s="36"/>
    </row>
    <row r="17" spans="4:29" ht="25" customHeight="1">
      <c r="D17" s="107"/>
      <c r="E17" s="30"/>
      <c r="F17" s="30"/>
      <c r="G17" s="49" t="s">
        <v>392</v>
      </c>
      <c r="H17" s="49" t="s">
        <v>19</v>
      </c>
      <c r="I17" s="52">
        <f ca="1">+IFERROR(IF(COUNT(I13:I16),ROUND(SUMIF($F$13:I16,"Category",I13:I16),0),""),"")</f>
        <v>171</v>
      </c>
      <c r="J17" s="52">
        <f ca="1">+IFERROR(IF(COUNT(J13:J16),ROUND(SUMIF($F$13:J16,"Category",J13:J16),0),""),"")</f>
        <v>1013008</v>
      </c>
      <c r="K17" s="52" t="str">
        <f>+IFERROR(IF(COUNT(K13:K16),ROUND(SUMIF($F$13:K16,"Category",K13:K16),0),""),"")</f>
        <v/>
      </c>
      <c r="L17" s="52" t="str">
        <f>+IFERROR(IF(COUNT(L13:L16),ROUND(SUMIF($F$13:L16,"Category",L13:L16),0),""),"")</f>
        <v/>
      </c>
      <c r="M17" s="52">
        <f ca="1">+IFERROR(IF(COUNT(M13:M16),ROUND(SUMIF($F$13:M16,"Category",M13:M16),0),""),"")</f>
        <v>1013008</v>
      </c>
      <c r="N17" s="186">
        <f ca="1">+IFERROR(IF(COUNT(N13:N16),ROUND(SUMIF($F$13:N16,"Category",N13:N16),2),""),"")</f>
        <v>0.94</v>
      </c>
      <c r="O17" s="160">
        <f ca="1">+IFERROR(IF(COUNT(O13:O16),ROUND(SUMIF($F$13:O16,"Category",O13:O16),0),""),"")</f>
        <v>1013008</v>
      </c>
      <c r="P17" s="160" t="str">
        <f>+IFERROR(IF(COUNT(P13:P16),ROUND(SUMIF($F$13:P16,"Category",P13:P16),0),""),"")</f>
        <v/>
      </c>
      <c r="Q17" s="160">
        <f ca="1">+IFERROR(IF(COUNT(Q13:Q16),ROUND(SUMIF($F$13:Q16,"Category",Q13:Q16),0),""),"")</f>
        <v>1013008</v>
      </c>
      <c r="R17" s="186">
        <f ca="1">+IFERROR(IF(COUNT(R13:R16),ROUND(SUMIF($F$13:R16,"Category",R13:R16),2),""),"")</f>
        <v>0.94</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0.94</v>
      </c>
      <c r="W17" s="52" t="str">
        <f>+IFERROR(IF(COUNT(W13:W16),ROUND(SUMIF($F$13:W16,"Category",W13:W16),0),""),"")</f>
        <v/>
      </c>
      <c r="X17" s="186" t="str">
        <f>+IFERROR(IF(COUNT(W17),ROUND(SUM(W17)/SUM(M17)*100,2),""),0)</f>
        <v/>
      </c>
      <c r="Y17" s="52">
        <f ca="1">+IFERROR(IF(COUNT(Y13:Y16),ROUND(SUMIF($F$13:Y16,"Category",Y13:Y16),0),""),"")</f>
        <v>1013008</v>
      </c>
      <c r="Z17" s="339"/>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aaSe1B4m93brUUT5/TY40M4CP5Se9FSAk/aEMSVNP+FbpJ609NGYOqxqV5QXPQGTgTZV1HhDZlYkSke5+WrILQ==" saltValue="MHSWzagXzA0FdJPOMsD/NQ=="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63500</xdr:colOff>
                    <xdr:row>14</xdr:row>
                    <xdr:rowOff>63500</xdr:rowOff>
                  </from>
                  <to>
                    <xdr:col>25</xdr:col>
                    <xdr:colOff>1320800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F14" sqref="F14"/>
    </sheetView>
  </sheetViews>
  <sheetFormatPr baseColWidth="10" defaultColWidth="0" defaultRowHeight="15"/>
  <cols>
    <col min="1" max="2" width="2.6640625" hidden="1" customWidth="1"/>
    <col min="3" max="3" width="2.6640625" customWidth="1"/>
    <col min="4" max="4" width="72.1640625" customWidth="1"/>
    <col min="5" max="5" width="24.1640625" customWidth="1"/>
    <col min="6" max="6" width="18.1640625" customWidth="1"/>
    <col min="7" max="7" width="20.6640625" customWidth="1"/>
    <col min="8" max="8" width="4" customWidth="1"/>
    <col min="9" max="10" width="1" hidden="1"/>
    <col min="11" max="14" width="2.6640625" hidden="1"/>
    <col min="15" max="16383" width="10.16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36" t="s">
        <v>841</v>
      </c>
      <c r="E8" s="537"/>
      <c r="F8" s="538"/>
      <c r="G8" s="363"/>
    </row>
    <row r="9" spans="4:14" ht="17">
      <c r="D9" s="346" t="s">
        <v>107</v>
      </c>
      <c r="E9" s="346" t="s">
        <v>857</v>
      </c>
      <c r="F9" s="346" t="s">
        <v>849</v>
      </c>
      <c r="G9" s="364"/>
    </row>
    <row r="10" spans="4:14" ht="20" customHeight="1">
      <c r="D10" s="266" t="s">
        <v>842</v>
      </c>
      <c r="E10" s="360">
        <v>100</v>
      </c>
      <c r="F10" s="361">
        <v>0.38</v>
      </c>
      <c r="G10" s="365"/>
      <c r="K10">
        <v>0</v>
      </c>
      <c r="L10">
        <v>0</v>
      </c>
      <c r="M10">
        <v>0</v>
      </c>
      <c r="N10">
        <v>0</v>
      </c>
    </row>
    <row r="11" spans="4:14" ht="20" customHeight="1">
      <c r="D11" s="267" t="s">
        <v>843</v>
      </c>
      <c r="E11" s="360">
        <v>100</v>
      </c>
      <c r="F11" s="360">
        <v>0.37</v>
      </c>
      <c r="G11" s="365"/>
      <c r="K11">
        <v>0</v>
      </c>
      <c r="L11">
        <v>0</v>
      </c>
      <c r="M11">
        <v>0</v>
      </c>
      <c r="N11">
        <v>0</v>
      </c>
    </row>
    <row r="12" spans="4:14" ht="20" customHeight="1">
      <c r="D12" s="267" t="s">
        <v>844</v>
      </c>
      <c r="E12" s="360">
        <v>100</v>
      </c>
      <c r="F12" s="360">
        <v>0.32</v>
      </c>
      <c r="G12" s="365"/>
      <c r="K12">
        <v>0</v>
      </c>
      <c r="L12">
        <v>0</v>
      </c>
      <c r="M12">
        <v>0</v>
      </c>
      <c r="N12">
        <v>0</v>
      </c>
    </row>
    <row r="13" spans="4:14" ht="16">
      <c r="D13" s="267" t="s">
        <v>845</v>
      </c>
      <c r="E13" s="360">
        <v>100</v>
      </c>
      <c r="F13" s="360">
        <v>0.47</v>
      </c>
      <c r="G13" s="365"/>
      <c r="K13">
        <v>0</v>
      </c>
      <c r="L13">
        <v>0</v>
      </c>
      <c r="M13">
        <v>0</v>
      </c>
      <c r="N13">
        <v>0</v>
      </c>
    </row>
    <row r="14" spans="4:14" ht="21.75" customHeight="1">
      <c r="D14" s="269" t="s">
        <v>846</v>
      </c>
      <c r="E14" s="362">
        <v>100</v>
      </c>
      <c r="F14" s="362">
        <v>0.47</v>
      </c>
      <c r="G14" s="365"/>
      <c r="K14">
        <v>0</v>
      </c>
      <c r="L14">
        <v>0</v>
      </c>
      <c r="M14">
        <v>0</v>
      </c>
      <c r="N14">
        <v>0</v>
      </c>
    </row>
    <row r="15" spans="4:14" ht="91.5" customHeight="1">
      <c r="D15" s="540" t="s">
        <v>856</v>
      </c>
      <c r="E15" s="541"/>
      <c r="F15" s="542"/>
    </row>
    <row r="16" spans="4:14" ht="15" customHeight="1">
      <c r="D16" s="539"/>
      <c r="E16" s="539"/>
      <c r="F16" s="69"/>
    </row>
  </sheetData>
  <sheetProtection algorithmName="SHA-512" hashValue="P01dFYeTFFHdb1ubtDzCAuq96VrIbwk4IVx9dw5MBX6EkfLVRNZb6jqNVU7e+TNIWNpGsfD22Le+1CN7Z0RZeA==" saltValue="CAIY7bCkB5TwWovDB3UT+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baseColWidth="10" defaultColWidth="8.83203125" defaultRowHeight="15"/>
  <cols>
    <col min="1" max="1" width="42" customWidth="1"/>
    <col min="2" max="2" width="51.5" customWidth="1"/>
    <col min="3" max="3" width="29.1640625" customWidth="1"/>
    <col min="4" max="4" width="15.5" customWidth="1"/>
    <col min="5" max="5" width="22" customWidth="1"/>
    <col min="6" max="8" width="9.1640625" customWidth="1"/>
    <col min="9" max="9" width="47.5" customWidth="1"/>
    <col min="10" max="24" width="9.1640625" customWidth="1"/>
    <col min="25" max="25" width="14" customWidth="1"/>
  </cols>
  <sheetData>
    <row r="1" spans="1:5" ht="19">
      <c r="A1" s="262" t="s">
        <v>455</v>
      </c>
      <c r="B1" s="262" t="s">
        <v>213</v>
      </c>
      <c r="C1" s="262" t="s">
        <v>456</v>
      </c>
      <c r="D1" s="262" t="s">
        <v>214</v>
      </c>
      <c r="E1" s="262" t="s">
        <v>552</v>
      </c>
    </row>
    <row r="2" spans="1:5" ht="19">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9">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9">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840</v>
      </c>
      <c r="B61" t="s">
        <v>718</v>
      </c>
      <c r="C61" t="s">
        <v>236</v>
      </c>
      <c r="D61" t="s">
        <v>216</v>
      </c>
    </row>
    <row r="62" spans="1:4">
      <c r="A62" s="273" t="s">
        <v>275</v>
      </c>
      <c r="B62" t="s">
        <v>181</v>
      </c>
      <c r="C62" t="s">
        <v>236</v>
      </c>
      <c r="D62" t="s">
        <v>216</v>
      </c>
    </row>
    <row r="63" spans="1:4">
      <c r="A63" s="273" t="s">
        <v>276</v>
      </c>
      <c r="B63" t="s">
        <v>182</v>
      </c>
      <c r="C63" t="s">
        <v>236</v>
      </c>
      <c r="D63" t="s">
        <v>216</v>
      </c>
    </row>
    <row r="64" spans="1:4">
      <c r="A64" s="273" t="s">
        <v>800</v>
      </c>
      <c r="B64" t="s">
        <v>719</v>
      </c>
      <c r="C64" t="s">
        <v>236</v>
      </c>
      <c r="D64" t="s">
        <v>216</v>
      </c>
    </row>
    <row r="65" spans="1:4">
      <c r="A65" s="273" t="s">
        <v>801</v>
      </c>
      <c r="B65" t="s">
        <v>720</v>
      </c>
      <c r="C65" t="s">
        <v>236</v>
      </c>
      <c r="D65" t="s">
        <v>216</v>
      </c>
    </row>
    <row r="66" spans="1:4">
      <c r="A66" s="275" t="s">
        <v>278</v>
      </c>
      <c r="B66" t="s">
        <v>183</v>
      </c>
      <c r="C66" t="s">
        <v>236</v>
      </c>
      <c r="D66" t="s">
        <v>216</v>
      </c>
    </row>
    <row r="67" spans="1:4">
      <c r="A67" s="273" t="s">
        <v>802</v>
      </c>
      <c r="B67" t="s">
        <v>721</v>
      </c>
      <c r="C67" t="s">
        <v>236</v>
      </c>
      <c r="D67" t="s">
        <v>216</v>
      </c>
    </row>
    <row r="68" spans="1:4">
      <c r="A68" s="273" t="s">
        <v>803</v>
      </c>
      <c r="B68" t="s">
        <v>722</v>
      </c>
      <c r="C68" t="s">
        <v>236</v>
      </c>
      <c r="D68" t="s">
        <v>216</v>
      </c>
    </row>
    <row r="69" spans="1:4">
      <c r="A69" s="279" t="s">
        <v>838</v>
      </c>
      <c r="B69" s="278" t="s">
        <v>804</v>
      </c>
      <c r="C69" t="s">
        <v>236</v>
      </c>
      <c r="D69" t="s">
        <v>216</v>
      </c>
    </row>
    <row r="70" spans="1:4">
      <c r="A70" s="273" t="s">
        <v>805</v>
      </c>
      <c r="B70" t="s">
        <v>723</v>
      </c>
      <c r="C70" t="s">
        <v>236</v>
      </c>
      <c r="D70" t="s">
        <v>216</v>
      </c>
    </row>
    <row r="71" spans="1:4">
      <c r="A71" s="273" t="s">
        <v>274</v>
      </c>
      <c r="B71" t="s">
        <v>180</v>
      </c>
      <c r="C71" t="s">
        <v>236</v>
      </c>
      <c r="D71" t="s">
        <v>216</v>
      </c>
    </row>
    <row r="72" spans="1:4">
      <c r="A72" s="273" t="s">
        <v>806</v>
      </c>
      <c r="B72" t="s">
        <v>724</v>
      </c>
      <c r="C72" t="s">
        <v>236</v>
      </c>
      <c r="D72" t="s">
        <v>216</v>
      </c>
    </row>
    <row r="73" spans="1:4">
      <c r="A73" s="273" t="s">
        <v>807</v>
      </c>
      <c r="B73" t="s">
        <v>725</v>
      </c>
      <c r="C73" t="s">
        <v>236</v>
      </c>
      <c r="D73" t="s">
        <v>216</v>
      </c>
    </row>
    <row r="74" spans="1:4">
      <c r="A74" s="273" t="s">
        <v>808</v>
      </c>
      <c r="B74" t="s">
        <v>726</v>
      </c>
      <c r="C74" t="s">
        <v>236</v>
      </c>
      <c r="D74" t="s">
        <v>216</v>
      </c>
    </row>
    <row r="75" spans="1:4">
      <c r="A75" s="273" t="s">
        <v>279</v>
      </c>
      <c r="B75" t="s">
        <v>184</v>
      </c>
      <c r="C75" t="s">
        <v>236</v>
      </c>
      <c r="D75" t="s">
        <v>216</v>
      </c>
    </row>
    <row r="76" spans="1:4">
      <c r="A76" s="273" t="s">
        <v>809</v>
      </c>
      <c r="B76" t="s">
        <v>727</v>
      </c>
      <c r="C76" t="s">
        <v>236</v>
      </c>
      <c r="D76" t="s">
        <v>216</v>
      </c>
    </row>
    <row r="77" spans="1:4">
      <c r="A77" s="279" t="s">
        <v>839</v>
      </c>
      <c r="B77" s="278" t="s">
        <v>837</v>
      </c>
      <c r="C77" t="s">
        <v>236</v>
      </c>
      <c r="D77" t="s">
        <v>216</v>
      </c>
    </row>
    <row r="78" spans="1:4">
      <c r="A78" s="273" t="s">
        <v>810</v>
      </c>
      <c r="B78" t="s">
        <v>728</v>
      </c>
      <c r="C78" t="s">
        <v>236</v>
      </c>
      <c r="D78" t="s">
        <v>216</v>
      </c>
    </row>
    <row r="79" spans="1:4">
      <c r="A79" s="273" t="s">
        <v>811</v>
      </c>
      <c r="B79" t="s">
        <v>729</v>
      </c>
      <c r="C79" t="s">
        <v>236</v>
      </c>
      <c r="D79" t="s">
        <v>216</v>
      </c>
    </row>
    <row r="80" spans="1:4" ht="32">
      <c r="A80" s="273" t="s">
        <v>812</v>
      </c>
      <c r="B80" s="345" t="s">
        <v>730</v>
      </c>
      <c r="C80" t="s">
        <v>236</v>
      </c>
      <c r="D80" t="s">
        <v>216</v>
      </c>
    </row>
    <row r="81" spans="1:4">
      <c r="A81" s="279" t="s">
        <v>372</v>
      </c>
      <c r="B81" s="278" t="s">
        <v>373</v>
      </c>
      <c r="C81" t="s">
        <v>236</v>
      </c>
      <c r="D81" t="s">
        <v>216</v>
      </c>
    </row>
    <row r="82" spans="1:4">
      <c r="A82" s="273" t="s">
        <v>813</v>
      </c>
      <c r="B82" t="s">
        <v>731</v>
      </c>
      <c r="C82" t="s">
        <v>236</v>
      </c>
      <c r="D82" t="s">
        <v>216</v>
      </c>
    </row>
    <row r="83" spans="1:4">
      <c r="A83" s="273" t="s">
        <v>814</v>
      </c>
      <c r="B83" t="s">
        <v>732</v>
      </c>
      <c r="C83" t="s">
        <v>236</v>
      </c>
      <c r="D83" t="s">
        <v>216</v>
      </c>
    </row>
    <row r="84" spans="1:4">
      <c r="A84" s="273"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8" t="s">
        <v>823</v>
      </c>
      <c r="B92" t="s">
        <v>741</v>
      </c>
      <c r="C92" t="s">
        <v>236</v>
      </c>
      <c r="D92" t="s">
        <v>216</v>
      </c>
    </row>
    <row r="93" spans="1:4">
      <c r="A93" t="s">
        <v>824</v>
      </c>
      <c r="B93" t="s">
        <v>742</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9">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9">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9">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9">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9">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9">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9">
      <c r="A216" s="271" t="s">
        <v>610</v>
      </c>
      <c r="B216" s="271"/>
      <c r="C216" s="271"/>
      <c r="D216" s="271"/>
      <c r="E216" s="271"/>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9">
      <c r="A235" s="271" t="s">
        <v>847</v>
      </c>
      <c r="B235" s="271"/>
      <c r="C235" s="271"/>
      <c r="D235" s="271"/>
      <c r="E235" s="271"/>
    </row>
    <row r="236" spans="1:5" ht="80">
      <c r="A236" t="s">
        <v>850</v>
      </c>
      <c r="B236" t="s">
        <v>848</v>
      </c>
      <c r="C236" t="s">
        <v>247</v>
      </c>
      <c r="D236" t="s">
        <v>225</v>
      </c>
      <c r="E236" s="345" t="s">
        <v>854</v>
      </c>
    </row>
    <row r="237" spans="1:5" ht="80">
      <c r="A237" t="s">
        <v>852</v>
      </c>
      <c r="B237" t="s">
        <v>849</v>
      </c>
      <c r="C237" t="s">
        <v>247</v>
      </c>
      <c r="D237" t="s">
        <v>225</v>
      </c>
      <c r="E237" s="345" t="s">
        <v>854</v>
      </c>
    </row>
    <row r="238" spans="1:5" ht="80">
      <c r="A238" t="s">
        <v>853</v>
      </c>
      <c r="B238" t="s">
        <v>851</v>
      </c>
      <c r="C238" t="s">
        <v>247</v>
      </c>
      <c r="D238" t="s">
        <v>225</v>
      </c>
      <c r="E238" s="345"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baseColWidth="10" defaultColWidth="0" defaultRowHeight="15"/>
  <cols>
    <col min="1" max="1" width="2.6640625" hidden="1" customWidth="1"/>
    <col min="2" max="2" width="2.6640625" customWidth="1"/>
    <col min="3" max="3" width="7.1640625" customWidth="1"/>
    <col min="4" max="6" width="35.6640625" customWidth="1"/>
    <col min="7" max="7" width="13.6640625" customWidth="1"/>
    <col min="8" max="9" width="20.6640625" customWidth="1"/>
    <col min="10" max="11" width="20.6640625" hidden="1" customWidth="1"/>
    <col min="12" max="14" width="20.6640625" customWidth="1"/>
    <col min="15" max="15" width="20.6640625" hidden="1" customWidth="1"/>
    <col min="16" max="17" width="20.6640625" customWidth="1"/>
    <col min="18" max="20" width="20.6640625" hidden="1" customWidth="1"/>
    <col min="21" max="21" width="20.6640625" customWidth="1"/>
    <col min="22" max="23" width="20.6640625" hidden="1" customWidth="1"/>
    <col min="24" max="25" width="20.6640625" customWidth="1"/>
    <col min="26" max="26" width="2.6640625" customWidth="1"/>
    <col min="27" max="27" width="2.6640625" hidden="1" customWidth="1"/>
    <col min="28" max="16383" width="3.83203125" hidden="1"/>
    <col min="16384" max="16384" width="4.832031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3" t="s">
        <v>122</v>
      </c>
      <c r="D9" s="524" t="s">
        <v>34</v>
      </c>
      <c r="E9" s="446" t="s">
        <v>121</v>
      </c>
      <c r="F9" s="446" t="s">
        <v>118</v>
      </c>
      <c r="G9" s="446" t="s">
        <v>1</v>
      </c>
      <c r="H9" s="446" t="s">
        <v>368</v>
      </c>
      <c r="I9" s="446" t="s">
        <v>3</v>
      </c>
      <c r="J9" s="446" t="s">
        <v>4</v>
      </c>
      <c r="K9" s="446" t="s">
        <v>5</v>
      </c>
      <c r="L9" s="446" t="s">
        <v>6</v>
      </c>
      <c r="M9" s="446" t="s">
        <v>7</v>
      </c>
      <c r="N9" s="446" t="s">
        <v>8</v>
      </c>
      <c r="O9" s="446"/>
      <c r="P9" s="446"/>
      <c r="Q9" s="446"/>
      <c r="R9" s="446" t="s">
        <v>9</v>
      </c>
      <c r="S9" s="524" t="s">
        <v>447</v>
      </c>
      <c r="T9" s="524" t="s">
        <v>116</v>
      </c>
      <c r="U9" s="446" t="s">
        <v>89</v>
      </c>
      <c r="V9" s="446" t="s">
        <v>12</v>
      </c>
      <c r="W9" s="446"/>
      <c r="X9" s="446" t="s">
        <v>14</v>
      </c>
      <c r="Y9" s="446" t="s">
        <v>441</v>
      </c>
    </row>
    <row r="10" spans="3:30" ht="31.5" customHeight="1">
      <c r="C10" s="544"/>
      <c r="D10" s="459"/>
      <c r="E10" s="446"/>
      <c r="F10" s="446"/>
      <c r="G10" s="446"/>
      <c r="H10" s="446"/>
      <c r="I10" s="446"/>
      <c r="J10" s="446"/>
      <c r="K10" s="446"/>
      <c r="L10" s="446"/>
      <c r="M10" s="446"/>
      <c r="N10" s="446" t="s">
        <v>15</v>
      </c>
      <c r="O10" s="446"/>
      <c r="P10" s="446"/>
      <c r="Q10" s="446" t="s">
        <v>16</v>
      </c>
      <c r="R10" s="446"/>
      <c r="S10" s="459"/>
      <c r="T10" s="459"/>
      <c r="U10" s="446"/>
      <c r="V10" s="446"/>
      <c r="W10" s="446"/>
      <c r="X10" s="446"/>
      <c r="Y10" s="446"/>
    </row>
    <row r="11" spans="3:30" ht="78.75" customHeight="1">
      <c r="C11" s="545"/>
      <c r="D11" s="445"/>
      <c r="E11" s="446"/>
      <c r="F11" s="446"/>
      <c r="G11" s="446"/>
      <c r="H11" s="446"/>
      <c r="I11" s="446"/>
      <c r="J11" s="446"/>
      <c r="K11" s="446"/>
      <c r="L11" s="446"/>
      <c r="M11" s="446"/>
      <c r="N11" s="27" t="s">
        <v>17</v>
      </c>
      <c r="O11" s="27" t="s">
        <v>18</v>
      </c>
      <c r="P11" s="27" t="s">
        <v>19</v>
      </c>
      <c r="Q11" s="446"/>
      <c r="R11" s="446"/>
      <c r="S11" s="445"/>
      <c r="T11" s="445"/>
      <c r="U11" s="446"/>
      <c r="V11" s="27" t="s">
        <v>20</v>
      </c>
      <c r="W11" s="27" t="s">
        <v>21</v>
      </c>
      <c r="X11" s="446"/>
      <c r="Y11" s="446"/>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NtWxuuMlipSc8OoZWlWhdU4cLQle3DDAZ3aWehun0kh3mPKd8HfQLyLe1EBrcBrh8iscMUPX/F78kNPfC8gAAQ==" saltValue="0aooirIZ3xlwO1+pck98lg==" spinCount="100000"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baseColWidth="10" defaultColWidth="0" defaultRowHeight="15"/>
  <cols>
    <col min="1" max="2" width="2.6640625" hidden="1" customWidth="1"/>
    <col min="3" max="3" width="2.6640625" customWidth="1"/>
    <col min="4" max="4" width="7.1640625" customWidth="1"/>
    <col min="5" max="5" width="35.6640625" customWidth="1"/>
    <col min="6" max="6" width="13.6640625" customWidth="1"/>
    <col min="7"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4" width="20.6640625" customWidth="1"/>
    <col min="25" max="25" width="2.6640625" customWidth="1"/>
    <col min="26" max="26" width="5.1640625" hidden="1" customWidth="1"/>
    <col min="27" max="16383" width="7.5" hidden="1"/>
    <col min="16384" max="16384" width="3.832031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4" t="s">
        <v>119</v>
      </c>
      <c r="E9" s="446" t="s">
        <v>118</v>
      </c>
      <c r="F9" s="446" t="s">
        <v>1</v>
      </c>
      <c r="G9" s="446" t="s">
        <v>368</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14</v>
      </c>
      <c r="X9" s="446" t="s">
        <v>441</v>
      </c>
    </row>
    <row r="10" spans="4:30" ht="31.5" customHeight="1">
      <c r="D10" s="459"/>
      <c r="E10" s="446"/>
      <c r="F10" s="446"/>
      <c r="G10" s="446"/>
      <c r="H10" s="446"/>
      <c r="I10" s="446"/>
      <c r="J10" s="446"/>
      <c r="K10" s="446"/>
      <c r="L10" s="446"/>
      <c r="M10" s="446" t="s">
        <v>15</v>
      </c>
      <c r="N10" s="446"/>
      <c r="O10" s="446"/>
      <c r="P10" s="446" t="s">
        <v>16</v>
      </c>
      <c r="Q10" s="446"/>
      <c r="R10" s="459"/>
      <c r="S10" s="459"/>
      <c r="T10" s="446"/>
      <c r="U10" s="446"/>
      <c r="V10" s="446"/>
      <c r="W10" s="446"/>
      <c r="X10" s="446"/>
    </row>
    <row r="11" spans="4:30" ht="48">
      <c r="D11" s="445"/>
      <c r="E11" s="446"/>
      <c r="F11" s="446"/>
      <c r="G11" s="446"/>
      <c r="H11" s="446"/>
      <c r="I11" s="446"/>
      <c r="J11" s="446"/>
      <c r="K11" s="446"/>
      <c r="L11" s="446"/>
      <c r="M11" s="27" t="s">
        <v>17</v>
      </c>
      <c r="N11" s="27" t="s">
        <v>18</v>
      </c>
      <c r="O11" s="27" t="s">
        <v>19</v>
      </c>
      <c r="P11" s="446"/>
      <c r="Q11" s="446"/>
      <c r="R11" s="445"/>
      <c r="S11" s="445"/>
      <c r="T11" s="446"/>
      <c r="U11" s="27" t="s">
        <v>20</v>
      </c>
      <c r="V11" s="27" t="s">
        <v>21</v>
      </c>
      <c r="W11" s="446"/>
      <c r="X11" s="446"/>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6hdUFNeUKCU78m0LnZCN5pBc9AfkbH9JwaOE0Hzi+D7oxoisENYfEWGr1abtHa/oG4vo551lxc+8+4u1GcipFQ==" saltValue="KPvBIvIEKv7oC85cYjbW3w==" spinCount="100000"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baseColWidth="10" defaultColWidth="0" defaultRowHeight="15"/>
  <cols>
    <col min="1" max="3" width="2.6640625" hidden="1" customWidth="1"/>
    <col min="4" max="4" width="2.6640625" customWidth="1"/>
    <col min="5" max="5" width="7.1640625" customWidth="1"/>
    <col min="6" max="6" width="21" customWidth="1"/>
    <col min="7" max="7" width="22.5" customWidth="1"/>
    <col min="8" max="8" width="14.5" customWidth="1"/>
    <col min="9" max="9" width="30.1640625" style="69" customWidth="1"/>
    <col min="10" max="10" width="2.6640625" customWidth="1"/>
    <col min="11" max="16384" width="9.16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7" t="s">
        <v>375</v>
      </c>
      <c r="F9" s="448"/>
      <c r="G9" s="448"/>
      <c r="H9" s="448"/>
      <c r="I9" s="449"/>
      <c r="J9" s="17"/>
    </row>
    <row r="10" spans="5:10">
      <c r="E10" s="524" t="s">
        <v>119</v>
      </c>
      <c r="F10" s="524" t="s">
        <v>126</v>
      </c>
      <c r="G10" s="524" t="s">
        <v>127</v>
      </c>
      <c r="H10" s="524" t="s">
        <v>325</v>
      </c>
      <c r="I10" s="524" t="s">
        <v>326</v>
      </c>
      <c r="J10" s="17"/>
    </row>
    <row r="11" spans="5:10">
      <c r="E11" s="546"/>
      <c r="F11" s="459"/>
      <c r="G11" s="459"/>
      <c r="H11" s="459"/>
      <c r="I11" s="459"/>
      <c r="J11" s="17"/>
    </row>
    <row r="12" spans="5:10">
      <c r="E12" s="547"/>
      <c r="F12" s="445"/>
      <c r="G12" s="445"/>
      <c r="H12" s="445"/>
      <c r="I12" s="445"/>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E49"/>
  <sheetViews>
    <sheetView workbookViewId="0">
      <selection activeCell="I8" sqref="I8"/>
    </sheetView>
  </sheetViews>
  <sheetFormatPr baseColWidth="10" defaultColWidth="8.83203125" defaultRowHeight="15"/>
  <sheetData>
    <row r="1" spans="2:5">
      <c r="B1" s="299" t="s">
        <v>893</v>
      </c>
      <c r="E1">
        <v>1</v>
      </c>
    </row>
    <row r="2" spans="2:5">
      <c r="B2" s="299"/>
    </row>
    <row r="3" spans="2:5">
      <c r="B3" s="299"/>
    </row>
    <row r="4" spans="2:5">
      <c r="B4" s="299"/>
    </row>
    <row r="5" spans="2:5">
      <c r="B5" s="299"/>
    </row>
    <row r="6" spans="2:5">
      <c r="B6" s="299"/>
    </row>
    <row r="7" spans="2:5">
      <c r="B7" s="299"/>
    </row>
    <row r="8" spans="2:5">
      <c r="B8" s="299"/>
    </row>
    <row r="9" spans="2:5">
      <c r="B9" s="299"/>
    </row>
    <row r="10" spans="2:5">
      <c r="B10" s="299"/>
    </row>
    <row r="11" spans="2:5">
      <c r="B11" s="299"/>
    </row>
    <row r="12" spans="2:5">
      <c r="B12" s="299"/>
    </row>
    <row r="13" spans="2:5">
      <c r="B13" s="299"/>
    </row>
    <row r="14" spans="2:5">
      <c r="B14" s="299"/>
    </row>
    <row r="15" spans="2:5">
      <c r="B15" s="299"/>
    </row>
    <row r="16" spans="2:5">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baseColWidth="10" defaultColWidth="0" defaultRowHeight="15"/>
  <cols>
    <col min="1" max="2" width="2.6640625" hidden="1" customWidth="1"/>
    <col min="3" max="3" width="2.6640625" customWidth="1"/>
    <col min="4" max="4" width="7.1640625" customWidth="1"/>
    <col min="5" max="5" width="35.6640625" style="63" customWidth="1"/>
    <col min="6" max="6" width="35.6640625" customWidth="1"/>
    <col min="7" max="7" width="17.33203125" customWidth="1"/>
    <col min="8" max="8" width="14.5" customWidth="1"/>
    <col min="9" max="9" width="2.6640625" customWidth="1"/>
    <col min="10" max="16384" width="9.1640625" hidden="1"/>
  </cols>
  <sheetData>
    <row r="1" spans="4:9" hidden="1">
      <c r="I1">
        <v>0</v>
      </c>
    </row>
    <row r="2" spans="4:9" hidden="1"/>
    <row r="3" spans="4:9" hidden="1"/>
    <row r="4" spans="4:9" hidden="1"/>
    <row r="5" spans="4:9" hidden="1"/>
    <row r="9" spans="4:9" ht="30" customHeight="1">
      <c r="D9" s="550" t="s">
        <v>370</v>
      </c>
      <c r="E9" s="551"/>
      <c r="F9" s="551"/>
      <c r="G9" s="551"/>
      <c r="H9" s="552"/>
    </row>
    <row r="10" spans="4:9">
      <c r="D10" s="524" t="s">
        <v>119</v>
      </c>
      <c r="E10" s="524" t="s">
        <v>546</v>
      </c>
      <c r="F10" s="524" t="s">
        <v>128</v>
      </c>
      <c r="G10" s="524" t="s">
        <v>129</v>
      </c>
      <c r="H10" s="524" t="s">
        <v>130</v>
      </c>
    </row>
    <row r="11" spans="4:9">
      <c r="D11" s="548"/>
      <c r="E11" s="548"/>
      <c r="F11" s="459"/>
      <c r="G11" s="459"/>
      <c r="H11" s="459"/>
    </row>
    <row r="12" spans="4:9">
      <c r="D12" s="549"/>
      <c r="E12" s="549"/>
      <c r="F12" s="445"/>
      <c r="G12" s="445"/>
      <c r="H12" s="445"/>
    </row>
    <row r="13" spans="4:9" hidden="1">
      <c r="D13" s="272"/>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baseColWidth="10" defaultColWidth="0" defaultRowHeight="15"/>
  <cols>
    <col min="1" max="3" width="2.6640625" hidden="1" customWidth="1"/>
    <col min="4" max="4" width="2.6640625" customWidth="1"/>
    <col min="5" max="5" width="7.1640625" style="63" customWidth="1"/>
    <col min="6" max="6" width="33.1640625" customWidth="1"/>
    <col min="7" max="7" width="26.33203125" customWidth="1"/>
    <col min="8" max="8" width="14.5" customWidth="1"/>
    <col min="9" max="9" width="22.5" customWidth="1"/>
    <col min="10" max="10" width="2.6640625" customWidth="1"/>
    <col min="11" max="16383" width="9.1640625" hidden="1"/>
    <col min="16384" max="16384" width="3.1640625" hidden="1"/>
  </cols>
  <sheetData>
    <row r="1" spans="5:9" hidden="1">
      <c r="I1">
        <v>0</v>
      </c>
    </row>
    <row r="2" spans="5:9" hidden="1"/>
    <row r="3" spans="5:9" hidden="1"/>
    <row r="4" spans="5:9" hidden="1"/>
    <row r="5" spans="5:9" hidden="1"/>
    <row r="9" spans="5:9" ht="30" customHeight="1">
      <c r="E9" s="447" t="s">
        <v>371</v>
      </c>
      <c r="F9" s="448"/>
      <c r="G9" s="448"/>
      <c r="H9" s="448"/>
      <c r="I9" s="83"/>
    </row>
    <row r="10" spans="5:9">
      <c r="E10" s="524" t="s">
        <v>119</v>
      </c>
      <c r="F10" s="524" t="s">
        <v>126</v>
      </c>
      <c r="G10" s="524" t="s">
        <v>127</v>
      </c>
      <c r="H10" s="524" t="s">
        <v>131</v>
      </c>
      <c r="I10" s="553" t="s">
        <v>327</v>
      </c>
    </row>
    <row r="11" spans="5:9">
      <c r="E11" s="548"/>
      <c r="F11" s="459"/>
      <c r="G11" s="459"/>
      <c r="H11" s="459"/>
      <c r="I11" s="554"/>
    </row>
    <row r="12" spans="5:9">
      <c r="E12" s="549"/>
      <c r="F12" s="445"/>
      <c r="G12" s="445"/>
      <c r="H12" s="445"/>
      <c r="I12" s="555"/>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6"/>
  <sheetViews>
    <sheetView showGridLines="0" topLeftCell="D14" zoomScale="85" zoomScaleNormal="85" workbookViewId="0">
      <selection activeCell="F26" sqref="F26"/>
    </sheetView>
  </sheetViews>
  <sheetFormatPr baseColWidth="10" defaultColWidth="0" defaultRowHeight="15"/>
  <cols>
    <col min="1" max="1" width="2.5" hidden="1" customWidth="1"/>
    <col min="2" max="2" width="2.1640625" hidden="1" customWidth="1"/>
    <col min="3" max="3" width="2" hidden="1" customWidth="1"/>
    <col min="4" max="4" width="2.5"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6640625" customWidth="1"/>
    <col min="29" max="16383" width="4.83203125" hidden="1"/>
  </cols>
  <sheetData>
    <row r="1" spans="5:45" hidden="1">
      <c r="I1">
        <v>10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4" t="s">
        <v>119</v>
      </c>
      <c r="F9" s="524" t="s">
        <v>118</v>
      </c>
      <c r="G9" s="524" t="s">
        <v>1</v>
      </c>
      <c r="H9" s="524" t="s">
        <v>3</v>
      </c>
      <c r="I9" s="524" t="s">
        <v>4</v>
      </c>
      <c r="J9" s="524" t="s">
        <v>5</v>
      </c>
      <c r="K9" s="524" t="s">
        <v>6</v>
      </c>
      <c r="L9" s="524" t="s">
        <v>7</v>
      </c>
      <c r="M9" s="443" t="s">
        <v>8</v>
      </c>
      <c r="N9" s="525"/>
      <c r="O9" s="525"/>
      <c r="P9" s="444"/>
      <c r="Q9" s="524" t="s">
        <v>9</v>
      </c>
      <c r="R9" s="524" t="s">
        <v>447</v>
      </c>
      <c r="S9" s="524" t="s">
        <v>116</v>
      </c>
      <c r="T9" s="524" t="s">
        <v>125</v>
      </c>
      <c r="U9" s="484" t="s">
        <v>12</v>
      </c>
      <c r="V9" s="485"/>
      <c r="W9" s="484" t="s">
        <v>13</v>
      </c>
      <c r="X9" s="485"/>
      <c r="Y9" s="524" t="s">
        <v>14</v>
      </c>
      <c r="Z9" s="446" t="s">
        <v>441</v>
      </c>
      <c r="AA9" s="524" t="s">
        <v>459</v>
      </c>
    </row>
    <row r="10" spans="5:45" ht="31.5" customHeight="1">
      <c r="E10" s="459"/>
      <c r="F10" s="490"/>
      <c r="G10" s="459"/>
      <c r="H10" s="459"/>
      <c r="I10" s="459"/>
      <c r="J10" s="459"/>
      <c r="K10" s="459"/>
      <c r="L10" s="459"/>
      <c r="M10" s="443" t="s">
        <v>117</v>
      </c>
      <c r="N10" s="454"/>
      <c r="O10" s="455"/>
      <c r="P10" s="524" t="s">
        <v>16</v>
      </c>
      <c r="Q10" s="459"/>
      <c r="R10" s="459"/>
      <c r="S10" s="459"/>
      <c r="T10" s="459"/>
      <c r="U10" s="441"/>
      <c r="V10" s="442"/>
      <c r="W10" s="441"/>
      <c r="X10" s="442"/>
      <c r="Y10" s="459"/>
      <c r="Z10" s="446"/>
      <c r="AA10" s="459"/>
    </row>
    <row r="11" spans="5:45" ht="78.75" customHeight="1">
      <c r="E11" s="445"/>
      <c r="F11" s="491"/>
      <c r="G11" s="445"/>
      <c r="H11" s="445"/>
      <c r="I11" s="445"/>
      <c r="J11" s="445"/>
      <c r="K11" s="445"/>
      <c r="L11" s="445"/>
      <c r="M11" s="27" t="s">
        <v>123</v>
      </c>
      <c r="N11" s="27" t="s">
        <v>18</v>
      </c>
      <c r="O11" s="27" t="s">
        <v>19</v>
      </c>
      <c r="P11" s="445"/>
      <c r="Q11" s="445"/>
      <c r="R11" s="445"/>
      <c r="S11" s="445"/>
      <c r="T11" s="445"/>
      <c r="U11" s="27" t="s">
        <v>20</v>
      </c>
      <c r="V11" s="27" t="s">
        <v>21</v>
      </c>
      <c r="W11" s="27" t="s">
        <v>20</v>
      </c>
      <c r="X11" s="27" t="s">
        <v>21</v>
      </c>
      <c r="Y11" s="445"/>
      <c r="Z11" s="446"/>
      <c r="AA11" s="445"/>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IF(COUNT(H25:$Y$15010)=0,"",SUM(AC1:AC65542))</f>
        <v>10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5" t="s">
        <v>867</v>
      </c>
      <c r="G15" s="376" t="s">
        <v>877</v>
      </c>
      <c r="H15" s="38">
        <v>9080432</v>
      </c>
      <c r="I15" s="38"/>
      <c r="J15" s="38"/>
      <c r="K15" s="374">
        <f t="shared" ref="K15:K24" si="0">+IFERROR(IF(COUNT(H15:J15),ROUND(SUM(H15:J15),0),""),"")</f>
        <v>9080432</v>
      </c>
      <c r="L15" s="42">
        <f>+IFERROR(IF(COUNT(K15),ROUND(K15/'Shareholding Pattern'!$L$78*100,2),""),0)</f>
        <v>8.41</v>
      </c>
      <c r="M15" s="170">
        <f t="shared" ref="M15:M24" si="1">IF(H15="","",H15)</f>
        <v>9080432</v>
      </c>
      <c r="N15" s="170"/>
      <c r="O15" s="229">
        <f t="shared" ref="O15:O24" si="2">+IFERROR(IF(COUNT(M15:N15),ROUND(SUM(M15,N15),2),""),"")</f>
        <v>9080432</v>
      </c>
      <c r="P15" s="42">
        <f>+IFERROR(IF(COUNT(O15),ROUND(O15/('Shareholding Pattern'!$P$79)*100,2),""),0)</f>
        <v>8.41</v>
      </c>
      <c r="Q15" s="38"/>
      <c r="R15" s="38"/>
      <c r="S15" s="374" t="str">
        <f t="shared" ref="S15:S24" si="3">+IFERROR(IF(COUNT(Q15:R15),ROUND(SUM(Q15:R15),0),""),"")</f>
        <v/>
      </c>
      <c r="T15" s="14">
        <f>+IFERROR(IF(COUNT(K15,S15),ROUND(SUM(S15,K15)/SUM('Shareholding Pattern'!$L$78,'Shareholding Pattern'!$T$78)*100,2),""),0)</f>
        <v>8.41</v>
      </c>
      <c r="U15" s="38"/>
      <c r="V15" s="14" t="str">
        <f t="shared" ref="V15:V24" si="4">+IFERROR(IF(COUNT(U15),ROUND(SUM(U15)/SUM(K15)*100,2),""),0)</f>
        <v/>
      </c>
      <c r="W15" s="38">
        <v>9080432</v>
      </c>
      <c r="X15" s="229">
        <f t="shared" ref="X15:X24" si="5">+IFERROR(IF(COUNT(W15),ROUND(SUM(W15)/SUM(K15)*100,2),""),0)</f>
        <v>100</v>
      </c>
      <c r="Y15" s="38">
        <v>9080432</v>
      </c>
      <c r="Z15" s="228"/>
      <c r="AA15" s="264" t="s">
        <v>461</v>
      </c>
      <c r="AB15" s="10"/>
      <c r="AC15" s="10">
        <f t="shared" ref="AC15:AC24" si="6">IF(SUM(H15:Y15)&gt;0,1,0)</f>
        <v>1</v>
      </c>
    </row>
    <row r="16" spans="5:45" ht="24.75" customHeight="1">
      <c r="E16" s="53">
        <v>2</v>
      </c>
      <c r="F16" s="375" t="s">
        <v>868</v>
      </c>
      <c r="G16" s="376" t="s">
        <v>878</v>
      </c>
      <c r="H16" s="38">
        <v>9142502</v>
      </c>
      <c r="I16" s="38"/>
      <c r="J16" s="38"/>
      <c r="K16" s="374">
        <f t="shared" si="0"/>
        <v>9142502</v>
      </c>
      <c r="L16" s="42">
        <f>+IFERROR(IF(COUNT(K16),ROUND(K16/'Shareholding Pattern'!$L$78*100,2),""),0)</f>
        <v>8.4700000000000006</v>
      </c>
      <c r="M16" s="170">
        <f t="shared" si="1"/>
        <v>9142502</v>
      </c>
      <c r="N16" s="170"/>
      <c r="O16" s="229">
        <f t="shared" si="2"/>
        <v>9142502</v>
      </c>
      <c r="P16" s="42">
        <f>+IFERROR(IF(COUNT(O16),ROUND(O16/('Shareholding Pattern'!$P$79)*100,2),""),0)</f>
        <v>8.4700000000000006</v>
      </c>
      <c r="Q16" s="38"/>
      <c r="R16" s="38"/>
      <c r="S16" s="374" t="str">
        <f t="shared" si="3"/>
        <v/>
      </c>
      <c r="T16" s="14">
        <f>+IFERROR(IF(COUNT(K16,S16),ROUND(SUM(S16,K16)/SUM('Shareholding Pattern'!$L$78,'Shareholding Pattern'!$T$78)*100,2),""),0)</f>
        <v>8.4700000000000006</v>
      </c>
      <c r="U16" s="38"/>
      <c r="V16" s="14" t="str">
        <f t="shared" si="4"/>
        <v/>
      </c>
      <c r="W16" s="38">
        <v>9142502</v>
      </c>
      <c r="X16" s="229">
        <f t="shared" si="5"/>
        <v>100</v>
      </c>
      <c r="Y16" s="38">
        <v>9142502</v>
      </c>
      <c r="Z16" s="228"/>
      <c r="AA16" s="264" t="s">
        <v>461</v>
      </c>
      <c r="AB16" s="10"/>
      <c r="AC16" s="10">
        <f t="shared" si="6"/>
        <v>1</v>
      </c>
    </row>
    <row r="17" spans="5:29" ht="24.75" customHeight="1">
      <c r="E17" s="53">
        <v>3</v>
      </c>
      <c r="F17" s="375" t="s">
        <v>869</v>
      </c>
      <c r="G17" s="376" t="s">
        <v>879</v>
      </c>
      <c r="H17" s="38">
        <v>17883900</v>
      </c>
      <c r="I17" s="38"/>
      <c r="J17" s="38"/>
      <c r="K17" s="374">
        <f t="shared" si="0"/>
        <v>17883900</v>
      </c>
      <c r="L17" s="42">
        <f>+IFERROR(IF(COUNT(K17),ROUND(K17/'Shareholding Pattern'!$L$78*100,2),""),0)</f>
        <v>16.559999999999999</v>
      </c>
      <c r="M17" s="170">
        <f t="shared" si="1"/>
        <v>17883900</v>
      </c>
      <c r="N17" s="170"/>
      <c r="O17" s="229">
        <f t="shared" si="2"/>
        <v>17883900</v>
      </c>
      <c r="P17" s="42">
        <f>+IFERROR(IF(COUNT(O17),ROUND(O17/('Shareholding Pattern'!$P$79)*100,2),""),0)</f>
        <v>16.559999999999999</v>
      </c>
      <c r="Q17" s="38"/>
      <c r="R17" s="38"/>
      <c r="S17" s="374" t="str">
        <f t="shared" si="3"/>
        <v/>
      </c>
      <c r="T17" s="14">
        <f>+IFERROR(IF(COUNT(K17,S17),ROUND(SUM(S17,K17)/SUM('Shareholding Pattern'!$L$78,'Shareholding Pattern'!$T$78)*100,2),""),0)</f>
        <v>16.559999999999999</v>
      </c>
      <c r="U17" s="38"/>
      <c r="V17" s="14" t="str">
        <f t="shared" si="4"/>
        <v/>
      </c>
      <c r="W17" s="38">
        <v>7654200</v>
      </c>
      <c r="X17" s="229">
        <f t="shared" si="5"/>
        <v>42.8</v>
      </c>
      <c r="Y17" s="38">
        <v>17883900</v>
      </c>
      <c r="Z17" s="228"/>
      <c r="AA17" s="264" t="s">
        <v>461</v>
      </c>
      <c r="AB17" s="10"/>
      <c r="AC17" s="10">
        <f t="shared" si="6"/>
        <v>1</v>
      </c>
    </row>
    <row r="18" spans="5:29" ht="24.75" customHeight="1">
      <c r="E18" s="53">
        <v>4</v>
      </c>
      <c r="F18" s="375" t="s">
        <v>870</v>
      </c>
      <c r="G18" s="376" t="s">
        <v>880</v>
      </c>
      <c r="H18" s="38">
        <v>4500000</v>
      </c>
      <c r="I18" s="38"/>
      <c r="J18" s="38"/>
      <c r="K18" s="374">
        <f t="shared" si="0"/>
        <v>4500000</v>
      </c>
      <c r="L18" s="42">
        <f>+IFERROR(IF(COUNT(K18),ROUND(K18/'Shareholding Pattern'!$L$78*100,2),""),0)</f>
        <v>4.17</v>
      </c>
      <c r="M18" s="170">
        <f t="shared" si="1"/>
        <v>4500000</v>
      </c>
      <c r="N18" s="170"/>
      <c r="O18" s="229">
        <f t="shared" si="2"/>
        <v>4500000</v>
      </c>
      <c r="P18" s="42">
        <f>+IFERROR(IF(COUNT(O18),ROUND(O18/('Shareholding Pattern'!$P$79)*100,2),""),0)</f>
        <v>4.17</v>
      </c>
      <c r="Q18" s="38"/>
      <c r="R18" s="38"/>
      <c r="S18" s="374" t="str">
        <f t="shared" si="3"/>
        <v/>
      </c>
      <c r="T18" s="14">
        <f>+IFERROR(IF(COUNT(K18,S18),ROUND(SUM(S18,K18)/SUM('Shareholding Pattern'!$L$78,'Shareholding Pattern'!$T$78)*100,2),""),0)</f>
        <v>4.17</v>
      </c>
      <c r="U18" s="38"/>
      <c r="V18" s="14" t="str">
        <f t="shared" si="4"/>
        <v/>
      </c>
      <c r="W18" s="38">
        <v>0</v>
      </c>
      <c r="X18" s="229">
        <f t="shared" si="5"/>
        <v>0</v>
      </c>
      <c r="Y18" s="38">
        <v>4500000</v>
      </c>
      <c r="Z18" s="228"/>
      <c r="AA18" s="264" t="s">
        <v>462</v>
      </c>
      <c r="AB18" s="10"/>
      <c r="AC18" s="10">
        <f t="shared" si="6"/>
        <v>1</v>
      </c>
    </row>
    <row r="19" spans="5:29" ht="24.75" customHeight="1">
      <c r="E19" s="53">
        <v>5</v>
      </c>
      <c r="F19" s="375" t="s">
        <v>871</v>
      </c>
      <c r="G19" s="376" t="s">
        <v>881</v>
      </c>
      <c r="H19" s="38">
        <v>4590000</v>
      </c>
      <c r="I19" s="38"/>
      <c r="J19" s="38"/>
      <c r="K19" s="374">
        <f t="shared" si="0"/>
        <v>4590000</v>
      </c>
      <c r="L19" s="42">
        <f>+IFERROR(IF(COUNT(K19),ROUND(K19/'Shareholding Pattern'!$L$78*100,2),""),0)</f>
        <v>4.25</v>
      </c>
      <c r="M19" s="170">
        <f t="shared" si="1"/>
        <v>4590000</v>
      </c>
      <c r="N19" s="170"/>
      <c r="O19" s="229">
        <f t="shared" si="2"/>
        <v>4590000</v>
      </c>
      <c r="P19" s="42">
        <f>+IFERROR(IF(COUNT(O19),ROUND(O19/('Shareholding Pattern'!$P$79)*100,2),""),0)</f>
        <v>4.25</v>
      </c>
      <c r="Q19" s="38"/>
      <c r="R19" s="38"/>
      <c r="S19" s="374" t="str">
        <f t="shared" si="3"/>
        <v/>
      </c>
      <c r="T19" s="14">
        <f>+IFERROR(IF(COUNT(K19,S19),ROUND(SUM(S19,K19)/SUM('Shareholding Pattern'!$L$78,'Shareholding Pattern'!$T$78)*100,2),""),0)</f>
        <v>4.25</v>
      </c>
      <c r="U19" s="38"/>
      <c r="V19" s="14" t="str">
        <f t="shared" si="4"/>
        <v/>
      </c>
      <c r="W19" s="38">
        <v>0</v>
      </c>
      <c r="X19" s="229">
        <f t="shared" si="5"/>
        <v>0</v>
      </c>
      <c r="Y19" s="38">
        <v>4590000</v>
      </c>
      <c r="Z19" s="228"/>
      <c r="AA19" s="264" t="s">
        <v>462</v>
      </c>
      <c r="AB19" s="10"/>
      <c r="AC19" s="10">
        <f t="shared" si="6"/>
        <v>1</v>
      </c>
    </row>
    <row r="20" spans="5:29" ht="24.75" customHeight="1">
      <c r="E20" s="53">
        <v>6</v>
      </c>
      <c r="F20" s="375" t="s">
        <v>872</v>
      </c>
      <c r="G20" s="376" t="s">
        <v>882</v>
      </c>
      <c r="H20" s="38">
        <v>4590000</v>
      </c>
      <c r="I20" s="38"/>
      <c r="J20" s="38"/>
      <c r="K20" s="374">
        <f t="shared" si="0"/>
        <v>4590000</v>
      </c>
      <c r="L20" s="42">
        <f>+IFERROR(IF(COUNT(K20),ROUND(K20/'Shareholding Pattern'!$L$78*100,2),""),0)</f>
        <v>4.25</v>
      </c>
      <c r="M20" s="170">
        <f t="shared" si="1"/>
        <v>4590000</v>
      </c>
      <c r="N20" s="170"/>
      <c r="O20" s="229">
        <f t="shared" si="2"/>
        <v>4590000</v>
      </c>
      <c r="P20" s="42">
        <f>+IFERROR(IF(COUNT(O20),ROUND(O20/('Shareholding Pattern'!$P$79)*100,2),""),0)</f>
        <v>4.25</v>
      </c>
      <c r="Q20" s="38"/>
      <c r="R20" s="38"/>
      <c r="S20" s="374" t="str">
        <f t="shared" si="3"/>
        <v/>
      </c>
      <c r="T20" s="14">
        <f>+IFERROR(IF(COUNT(K20,S20),ROUND(SUM(S20,K20)/SUM('Shareholding Pattern'!$L$78,'Shareholding Pattern'!$T$78)*100,2),""),0)</f>
        <v>4.25</v>
      </c>
      <c r="U20" s="38"/>
      <c r="V20" s="14" t="str">
        <f t="shared" si="4"/>
        <v/>
      </c>
      <c r="W20" s="38">
        <v>0</v>
      </c>
      <c r="X20" s="229">
        <f t="shared" si="5"/>
        <v>0</v>
      </c>
      <c r="Y20" s="38">
        <v>4590000</v>
      </c>
      <c r="Z20" s="228"/>
      <c r="AA20" s="264" t="s">
        <v>462</v>
      </c>
      <c r="AB20" s="10"/>
      <c r="AC20" s="10">
        <f t="shared" si="6"/>
        <v>1</v>
      </c>
    </row>
    <row r="21" spans="5:29" ht="24.75" customHeight="1">
      <c r="E21" s="53">
        <v>7</v>
      </c>
      <c r="F21" s="375" t="s">
        <v>873</v>
      </c>
      <c r="G21" s="376" t="s">
        <v>883</v>
      </c>
      <c r="H21" s="38">
        <v>4116289</v>
      </c>
      <c r="I21" s="38"/>
      <c r="J21" s="38"/>
      <c r="K21" s="374">
        <f t="shared" si="0"/>
        <v>4116289</v>
      </c>
      <c r="L21" s="42">
        <f>+IFERROR(IF(COUNT(K21),ROUND(K21/'Shareholding Pattern'!$L$78*100,2),""),0)</f>
        <v>3.81</v>
      </c>
      <c r="M21" s="170">
        <f t="shared" si="1"/>
        <v>4116289</v>
      </c>
      <c r="N21" s="170"/>
      <c r="O21" s="229">
        <f t="shared" si="2"/>
        <v>4116289</v>
      </c>
      <c r="P21" s="42">
        <f>+IFERROR(IF(COUNT(O21),ROUND(O21/('Shareholding Pattern'!$P$79)*100,2),""),0)</f>
        <v>3.81</v>
      </c>
      <c r="Q21" s="38"/>
      <c r="R21" s="38"/>
      <c r="S21" s="374" t="str">
        <f t="shared" si="3"/>
        <v/>
      </c>
      <c r="T21" s="14">
        <f>+IFERROR(IF(COUNT(K21,S21),ROUND(SUM(S21,K21)/SUM('Shareholding Pattern'!$L$78,'Shareholding Pattern'!$T$78)*100,2),""),0)</f>
        <v>3.81</v>
      </c>
      <c r="U21" s="38"/>
      <c r="V21" s="14" t="str">
        <f t="shared" si="4"/>
        <v/>
      </c>
      <c r="W21" s="38">
        <v>0</v>
      </c>
      <c r="X21" s="229">
        <f t="shared" si="5"/>
        <v>0</v>
      </c>
      <c r="Y21" s="38">
        <v>4116289</v>
      </c>
      <c r="Z21" s="228"/>
      <c r="AA21" s="264" t="s">
        <v>462</v>
      </c>
      <c r="AB21" s="10"/>
      <c r="AC21" s="10">
        <f t="shared" si="6"/>
        <v>1</v>
      </c>
    </row>
    <row r="22" spans="5:29" ht="24.75" customHeight="1">
      <c r="E22" s="53">
        <v>8</v>
      </c>
      <c r="F22" s="375" t="s">
        <v>874</v>
      </c>
      <c r="G22" s="376" t="s">
        <v>884</v>
      </c>
      <c r="H22" s="38">
        <v>3082800</v>
      </c>
      <c r="I22" s="38"/>
      <c r="J22" s="38"/>
      <c r="K22" s="374">
        <f t="shared" si="0"/>
        <v>3082800</v>
      </c>
      <c r="L22" s="42">
        <f>+IFERROR(IF(COUNT(K22),ROUND(K22/'Shareholding Pattern'!$L$78*100,2),""),0)</f>
        <v>2.86</v>
      </c>
      <c r="M22" s="170">
        <f t="shared" si="1"/>
        <v>3082800</v>
      </c>
      <c r="N22" s="170"/>
      <c r="O22" s="229">
        <f t="shared" si="2"/>
        <v>3082800</v>
      </c>
      <c r="P22" s="42">
        <f>+IFERROR(IF(COUNT(O22),ROUND(O22/('Shareholding Pattern'!$P$79)*100,2),""),0)</f>
        <v>2.86</v>
      </c>
      <c r="Q22" s="38"/>
      <c r="R22" s="38"/>
      <c r="S22" s="374" t="str">
        <f t="shared" si="3"/>
        <v/>
      </c>
      <c r="T22" s="14">
        <f>+IFERROR(IF(COUNT(K22,S22),ROUND(SUM(S22,K22)/SUM('Shareholding Pattern'!$L$78,'Shareholding Pattern'!$T$78)*100,2),""),0)</f>
        <v>2.86</v>
      </c>
      <c r="U22" s="38"/>
      <c r="V22" s="14" t="str">
        <f t="shared" si="4"/>
        <v/>
      </c>
      <c r="W22" s="38">
        <v>3082800</v>
      </c>
      <c r="X22" s="229">
        <f t="shared" si="5"/>
        <v>100</v>
      </c>
      <c r="Y22" s="38">
        <v>3082800</v>
      </c>
      <c r="Z22" s="228"/>
      <c r="AA22" s="264" t="s">
        <v>462</v>
      </c>
      <c r="AB22" s="10"/>
      <c r="AC22" s="10">
        <f t="shared" si="6"/>
        <v>1</v>
      </c>
    </row>
    <row r="23" spans="5:29" ht="24.75" customHeight="1">
      <c r="E23" s="53">
        <v>9</v>
      </c>
      <c r="F23" s="375" t="s">
        <v>875</v>
      </c>
      <c r="G23" s="376" t="s">
        <v>885</v>
      </c>
      <c r="H23" s="38">
        <v>3458400</v>
      </c>
      <c r="I23" s="38"/>
      <c r="J23" s="38"/>
      <c r="K23" s="374">
        <f t="shared" si="0"/>
        <v>3458400</v>
      </c>
      <c r="L23" s="42">
        <f>+IFERROR(IF(COUNT(K23),ROUND(K23/'Shareholding Pattern'!$L$78*100,2),""),0)</f>
        <v>3.2</v>
      </c>
      <c r="M23" s="170">
        <f t="shared" si="1"/>
        <v>3458400</v>
      </c>
      <c r="N23" s="170"/>
      <c r="O23" s="229">
        <f t="shared" si="2"/>
        <v>3458400</v>
      </c>
      <c r="P23" s="42">
        <f>+IFERROR(IF(COUNT(O23),ROUND(O23/('Shareholding Pattern'!$P$79)*100,2),""),0)</f>
        <v>3.2</v>
      </c>
      <c r="Q23" s="38"/>
      <c r="R23" s="38"/>
      <c r="S23" s="374" t="str">
        <f t="shared" si="3"/>
        <v/>
      </c>
      <c r="T23" s="14">
        <f>+IFERROR(IF(COUNT(K23,S23),ROUND(SUM(S23,K23)/SUM('Shareholding Pattern'!$L$78,'Shareholding Pattern'!$T$78)*100,2),""),0)</f>
        <v>3.2</v>
      </c>
      <c r="U23" s="38"/>
      <c r="V23" s="14" t="str">
        <f t="shared" si="4"/>
        <v/>
      </c>
      <c r="W23" s="38">
        <v>3288472</v>
      </c>
      <c r="X23" s="229">
        <f t="shared" si="5"/>
        <v>95.09</v>
      </c>
      <c r="Y23" s="38">
        <v>3458400</v>
      </c>
      <c r="Z23" s="228"/>
      <c r="AA23" s="264" t="s">
        <v>462</v>
      </c>
      <c r="AB23" s="10"/>
      <c r="AC23" s="10">
        <f t="shared" si="6"/>
        <v>1</v>
      </c>
    </row>
    <row r="24" spans="5:29" ht="24.75" customHeight="1">
      <c r="E24" s="53">
        <v>10</v>
      </c>
      <c r="F24" s="375" t="s">
        <v>876</v>
      </c>
      <c r="G24" s="376" t="s">
        <v>886</v>
      </c>
      <c r="H24" s="38">
        <v>2633400</v>
      </c>
      <c r="I24" s="38"/>
      <c r="J24" s="38"/>
      <c r="K24" s="374">
        <f t="shared" si="0"/>
        <v>2633400</v>
      </c>
      <c r="L24" s="42">
        <f>+IFERROR(IF(COUNT(K24),ROUND(K24/'Shareholding Pattern'!$L$78*100,2),""),0)</f>
        <v>2.44</v>
      </c>
      <c r="M24" s="170">
        <f t="shared" si="1"/>
        <v>2633400</v>
      </c>
      <c r="N24" s="170"/>
      <c r="O24" s="229">
        <f t="shared" si="2"/>
        <v>2633400</v>
      </c>
      <c r="P24" s="42">
        <f>+IFERROR(IF(COUNT(O24),ROUND(O24/('Shareholding Pattern'!$P$79)*100,2),""),0)</f>
        <v>2.44</v>
      </c>
      <c r="Q24" s="38"/>
      <c r="R24" s="38"/>
      <c r="S24" s="374" t="str">
        <f t="shared" si="3"/>
        <v/>
      </c>
      <c r="T24" s="14">
        <f>+IFERROR(IF(COUNT(K24,S24),ROUND(SUM(S24,K24)/SUM('Shareholding Pattern'!$L$78,'Shareholding Pattern'!$T$78)*100,2),""),0)</f>
        <v>2.44</v>
      </c>
      <c r="U24" s="38"/>
      <c r="V24" s="14" t="str">
        <f t="shared" si="4"/>
        <v/>
      </c>
      <c r="W24" s="38">
        <v>0</v>
      </c>
      <c r="X24" s="229">
        <f t="shared" si="5"/>
        <v>0</v>
      </c>
      <c r="Y24" s="38">
        <v>2633400</v>
      </c>
      <c r="Z24" s="228"/>
      <c r="AA24" s="264" t="s">
        <v>462</v>
      </c>
      <c r="AB24" s="10"/>
      <c r="AC24" s="10">
        <f t="shared" si="6"/>
        <v>1</v>
      </c>
    </row>
    <row r="25" spans="5:29" ht="16.5" hidden="1" customHeight="1">
      <c r="E25" s="2"/>
      <c r="F25" s="167"/>
      <c r="G25" s="167"/>
      <c r="H25" s="167"/>
      <c r="I25" s="167"/>
      <c r="J25" s="167"/>
      <c r="K25" s="167"/>
      <c r="L25" s="167"/>
      <c r="M25" s="167"/>
      <c r="N25" s="167"/>
      <c r="O25" s="167"/>
      <c r="P25" s="167"/>
      <c r="Q25" s="167"/>
      <c r="R25" s="167"/>
      <c r="S25" s="167"/>
      <c r="T25" s="167"/>
      <c r="U25" s="167"/>
      <c r="V25" s="167"/>
      <c r="W25" s="167"/>
      <c r="X25" s="167"/>
      <c r="Y25" s="168"/>
    </row>
    <row r="26" spans="5:29" ht="20" customHeight="1">
      <c r="E26" s="105"/>
      <c r="F26" s="51" t="s">
        <v>392</v>
      </c>
      <c r="G26" s="51" t="s">
        <v>19</v>
      </c>
      <c r="H26" s="44">
        <f>+IFERROR(IF(COUNT(H14:H25),ROUND(SUM(H14:H25),0),""),"")</f>
        <v>63077723</v>
      </c>
      <c r="I26" s="44" t="str">
        <f>+IFERROR(IF(COUNT(I14:I25),ROUND(SUM(I14:I25),0),""),"")</f>
        <v/>
      </c>
      <c r="J26" s="44" t="str">
        <f>+IFERROR(IF(COUNT(J14:J25),ROUND(SUM(J14:J25),0),""),"")</f>
        <v/>
      </c>
      <c r="K26" s="44">
        <f>+IFERROR(IF(COUNT(K14:K25),ROUND(SUM(K14:K25),0),""),"")</f>
        <v>63077723</v>
      </c>
      <c r="L26" s="14">
        <f>+IFERROR(IF(COUNT(K26),ROUND(K26/'Shareholding Pattern'!$L$78*100,2),""),0)</f>
        <v>58.42</v>
      </c>
      <c r="M26" s="29">
        <f>+IFERROR(IF(COUNT(M14:M25),ROUND(SUM(M14:M25),0),""),"")</f>
        <v>63077723</v>
      </c>
      <c r="N26" s="29" t="str">
        <f>+IFERROR(IF(COUNT(N14:N25),ROUND(SUM(N14:N25),0),""),"")</f>
        <v/>
      </c>
      <c r="O26" s="29">
        <f>+IFERROR(IF(COUNT(O14:O25),ROUND(SUM(O14:O25),0),""),"")</f>
        <v>63077723</v>
      </c>
      <c r="P26" s="14">
        <f>+IFERROR(IF(COUNT(O26),ROUND(O26/('Shareholding Pattern'!$P$79)*100,2),""),0)</f>
        <v>58.42</v>
      </c>
      <c r="Q26" s="44" t="str">
        <f>+IFERROR(IF(COUNT(Q14:Q25),ROUND(SUM(Q14:Q25),0),""),"")</f>
        <v/>
      </c>
      <c r="R26" s="44" t="str">
        <f>+IFERROR(IF(COUNT(R14:R25),ROUND(SUM(R14:R25),0),""),"")</f>
        <v/>
      </c>
      <c r="S26" s="44" t="str">
        <f>+IFERROR(IF(COUNT(S14:S25),ROUND(SUM(S14:S25),0),""),"")</f>
        <v/>
      </c>
      <c r="T26" s="14">
        <f>+IFERROR(IF(COUNT(K26,S26),ROUND(SUM(S26,K26)/SUM('Shareholding Pattern'!$L$78,'Shareholding Pattern'!$T$78)*100,2),""),0)</f>
        <v>58.42</v>
      </c>
      <c r="U26" s="44" t="str">
        <f>+IFERROR(IF(COUNT(U14:U25),ROUND(SUM(U14:U25),0),""),"")</f>
        <v/>
      </c>
      <c r="V26" s="14" t="str">
        <f>+IFERROR(IF(COUNT(U26),ROUND(SUM(U26)/SUM(K26)*100,2),""),0)</f>
        <v/>
      </c>
      <c r="W26" s="44">
        <f>+IFERROR(IF(COUNT(W14:W25),ROUND(SUM(W14:W25),0),""),"")</f>
        <v>32248406</v>
      </c>
      <c r="X26" s="14">
        <f>+IFERROR(IF(COUNT(W26),ROUND(SUM(W26)/SUM(K26)*100,2),""),0)</f>
        <v>51.12</v>
      </c>
      <c r="Y26" s="44">
        <f>+IFERROR(IF(COUNT(Y14:Y25),ROUND(SUM(Y14:Y25),0),""),"")</f>
        <v>63077723</v>
      </c>
    </row>
  </sheetData>
  <sheetProtection algorithmName="SHA-512" hashValue="xV4x2IFULO0kFO3D3zgWffzuycSVQr6iBiKEuz1vgdfj78NSi0oM0mK27u3KkVGZYF2IklmKls8mWL0fajLgRw==" saltValue="wtmbj3kSA8QvxdywW6nz9A=="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24" xr:uid="{00000000-0002-0000-0500-000000000000}">
      <formula1>K13</formula1>
    </dataValidation>
    <dataValidation type="whole" operator="lessThanOrEqual" allowBlank="1" showInputMessage="1" showErrorMessage="1" sqref="U13 U15:U24" xr:uid="{00000000-0002-0000-0500-000001000000}">
      <formula1>H13</formula1>
    </dataValidation>
    <dataValidation type="whole" operator="lessThanOrEqual" allowBlank="1" showInputMessage="1" showErrorMessage="1" sqref="W13 W15:W24" xr:uid="{00000000-0002-0000-0500-000002000000}">
      <formula1>H13</formula1>
    </dataValidation>
    <dataValidation type="whole" operator="greaterThanOrEqual" allowBlank="1" showInputMessage="1" showErrorMessage="1" sqref="Q13:R13 H13:J13 M13:N13 Q15:R24 H15:J24 M15:N24" xr:uid="{00000000-0002-0000-0500-000003000000}">
      <formula1>0</formula1>
    </dataValidation>
    <dataValidation type="textLength" operator="equal" allowBlank="1" showInputMessage="1" showErrorMessage="1" prompt="[A-Z][A-Z][A-Z][A-Z][A-Z][0-9][0-9][0-9][0-9][A-Z]_x000a__x000a_In absence of PAN write : ZZZZZ9999Z" sqref="G13 G15:G24" xr:uid="{00000000-0002-0000-0500-000004000000}">
      <formula1>10</formula1>
    </dataValidation>
    <dataValidation type="list" allowBlank="1" showInputMessage="1" showErrorMessage="1" sqref="AA13 AA15:AA24" xr:uid="{00000000-0002-0000-0500-000005000000}">
      <formula1>$AR$2:$AS$2</formula1>
    </dataValidation>
  </dataValidations>
  <hyperlinks>
    <hyperlink ref="G26" location="'Shareholding Pattern'!F14" display="Total" xr:uid="{00000000-0004-0000-0500-000000000000}"/>
    <hyperlink ref="F26"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63500</xdr:colOff>
                    <xdr:row>14</xdr:row>
                    <xdr:rowOff>63500</xdr:rowOff>
                  </from>
                  <to>
                    <xdr:col>25</xdr:col>
                    <xdr:colOff>1320800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63500</xdr:colOff>
                    <xdr:row>15</xdr:row>
                    <xdr:rowOff>63500</xdr:rowOff>
                  </from>
                  <to>
                    <xdr:col>25</xdr:col>
                    <xdr:colOff>1320800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63500</xdr:colOff>
                    <xdr:row>16</xdr:row>
                    <xdr:rowOff>63500</xdr:rowOff>
                  </from>
                  <to>
                    <xdr:col>25</xdr:col>
                    <xdr:colOff>1320800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63500</xdr:colOff>
                    <xdr:row>17</xdr:row>
                    <xdr:rowOff>63500</xdr:rowOff>
                  </from>
                  <to>
                    <xdr:col>25</xdr:col>
                    <xdr:colOff>1320800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63500</xdr:colOff>
                    <xdr:row>18</xdr:row>
                    <xdr:rowOff>63500</xdr:rowOff>
                  </from>
                  <to>
                    <xdr:col>25</xdr:col>
                    <xdr:colOff>1320800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63500</xdr:colOff>
                    <xdr:row>19</xdr:row>
                    <xdr:rowOff>63500</xdr:rowOff>
                  </from>
                  <to>
                    <xdr:col>25</xdr:col>
                    <xdr:colOff>1320800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25</xdr:col>
                    <xdr:colOff>63500</xdr:colOff>
                    <xdr:row>20</xdr:row>
                    <xdr:rowOff>63500</xdr:rowOff>
                  </from>
                  <to>
                    <xdr:col>25</xdr:col>
                    <xdr:colOff>1320800</xdr:colOff>
                    <xdr:row>20</xdr:row>
                    <xdr:rowOff>266700</xdr:rowOff>
                  </to>
                </anchor>
              </controlPr>
            </control>
          </mc:Choice>
        </mc:AlternateContent>
        <mc:AlternateContent xmlns:mc="http://schemas.openxmlformats.org/markup-compatibility/2006">
          <mc:Choice Requires="x14">
            <control shapeId="6152" r:id="rId11" name="Button 8">
              <controlPr defaultSize="0" print="0" autoFill="0" autoPict="0" macro="[0]!opentextblock">
                <anchor moveWithCells="1" sizeWithCells="1">
                  <from>
                    <xdr:col>25</xdr:col>
                    <xdr:colOff>63500</xdr:colOff>
                    <xdr:row>21</xdr:row>
                    <xdr:rowOff>63500</xdr:rowOff>
                  </from>
                  <to>
                    <xdr:col>25</xdr:col>
                    <xdr:colOff>1320800</xdr:colOff>
                    <xdr:row>21</xdr:row>
                    <xdr:rowOff>266700</xdr:rowOff>
                  </to>
                </anchor>
              </controlPr>
            </control>
          </mc:Choice>
        </mc:AlternateContent>
        <mc:AlternateContent xmlns:mc="http://schemas.openxmlformats.org/markup-compatibility/2006">
          <mc:Choice Requires="x14">
            <control shapeId="6153" r:id="rId12" name="Button 9">
              <controlPr defaultSize="0" print="0" autoFill="0" autoPict="0" macro="[0]!opentextblock">
                <anchor moveWithCells="1" sizeWithCells="1">
                  <from>
                    <xdr:col>25</xdr:col>
                    <xdr:colOff>63500</xdr:colOff>
                    <xdr:row>22</xdr:row>
                    <xdr:rowOff>63500</xdr:rowOff>
                  </from>
                  <to>
                    <xdr:col>25</xdr:col>
                    <xdr:colOff>1320800</xdr:colOff>
                    <xdr:row>22</xdr:row>
                    <xdr:rowOff>266700</xdr:rowOff>
                  </to>
                </anchor>
              </controlPr>
            </control>
          </mc:Choice>
        </mc:AlternateContent>
        <mc:AlternateContent xmlns:mc="http://schemas.openxmlformats.org/markup-compatibility/2006">
          <mc:Choice Requires="x14">
            <control shapeId="6154" r:id="rId13" name="Button 10">
              <controlPr defaultSize="0" print="0" autoFill="0" autoPict="0" macro="[0]!opentextblock">
                <anchor moveWithCells="1" sizeWithCells="1">
                  <from>
                    <xdr:col>25</xdr:col>
                    <xdr:colOff>63500</xdr:colOff>
                    <xdr:row>23</xdr:row>
                    <xdr:rowOff>63500</xdr:rowOff>
                  </from>
                  <to>
                    <xdr:col>25</xdr:col>
                    <xdr:colOff>1320800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baseColWidth="10" defaultColWidth="0" defaultRowHeight="15"/>
  <cols>
    <col min="1" max="3" width="0" hidden="1" customWidth="1"/>
    <col min="4" max="4" width="2.6640625" customWidth="1"/>
    <col min="5" max="5" width="9.1640625" customWidth="1"/>
    <col min="6" max="6" width="14" customWidth="1"/>
    <col min="7" max="8" width="15.6640625" customWidth="1"/>
    <col min="9" max="9" width="13" hidden="1" customWidth="1"/>
    <col min="10" max="10" width="20.1640625" customWidth="1"/>
    <col min="11" max="11" width="18.1640625" customWidth="1"/>
    <col min="12" max="12" width="14" customWidth="1"/>
    <col min="13" max="14" width="15.6640625" customWidth="1"/>
    <col min="15" max="15" width="20.1640625" customWidth="1"/>
    <col min="16" max="16" width="18.1640625" customWidth="1"/>
    <col min="17" max="18" width="9.1640625" customWidth="1"/>
    <col min="19" max="19" width="18.6640625" customWidth="1"/>
    <col min="20" max="20" width="11.5" customWidth="1"/>
    <col min="21" max="21" width="10.5" customWidth="1"/>
    <col min="22" max="22" width="31" customWidth="1"/>
    <col min="23" max="23" width="9.1640625" customWidth="1"/>
    <col min="24" max="27" width="0" hidden="1" customWidth="1"/>
    <col min="28" max="16384" width="9.164062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5" t="s">
        <v>600</v>
      </c>
    </row>
    <row r="4" spans="5:27" ht="15.75" hidden="1" customHeight="1">
      <c r="AA4" s="305" t="s">
        <v>601</v>
      </c>
    </row>
    <row r="5" spans="5:27" ht="13.5" hidden="1" customHeight="1">
      <c r="AA5" s="305" t="s">
        <v>602</v>
      </c>
    </row>
    <row r="6" spans="5:27" ht="17.25" hidden="1" customHeight="1">
      <c r="AA6" s="305" t="s">
        <v>603</v>
      </c>
    </row>
    <row r="7" spans="5:27">
      <c r="F7" s="530"/>
      <c r="G7" s="530"/>
      <c r="H7" s="530"/>
      <c r="I7" s="63"/>
      <c r="AA7" s="305" t="s">
        <v>604</v>
      </c>
    </row>
    <row r="8" spans="5:27">
      <c r="F8" s="531"/>
      <c r="G8" s="531"/>
      <c r="H8" s="531"/>
      <c r="I8" s="63"/>
      <c r="AA8" s="305" t="s">
        <v>605</v>
      </c>
    </row>
    <row r="9" spans="5:27" ht="60" customHeight="1">
      <c r="E9" s="524" t="s">
        <v>114</v>
      </c>
      <c r="F9" s="443" t="s">
        <v>587</v>
      </c>
      <c r="G9" s="525"/>
      <c r="H9" s="525"/>
      <c r="I9" s="525"/>
      <c r="J9" s="525"/>
      <c r="K9" s="444"/>
      <c r="L9" s="443" t="s">
        <v>592</v>
      </c>
      <c r="M9" s="525"/>
      <c r="N9" s="525"/>
      <c r="O9" s="525"/>
      <c r="P9" s="444"/>
      <c r="Q9" s="529" t="s">
        <v>593</v>
      </c>
      <c r="R9" s="529"/>
      <c r="S9" s="529"/>
      <c r="T9" s="529"/>
      <c r="U9" s="529"/>
      <c r="V9" s="446" t="s">
        <v>625</v>
      </c>
      <c r="AA9" s="305" t="s">
        <v>606</v>
      </c>
    </row>
    <row r="10" spans="5:27" ht="14.25" customHeight="1">
      <c r="E10" s="459"/>
      <c r="F10" s="446" t="s">
        <v>588</v>
      </c>
      <c r="G10" s="446" t="s">
        <v>589</v>
      </c>
      <c r="H10" s="528" t="s">
        <v>590</v>
      </c>
      <c r="I10" s="27"/>
      <c r="J10" s="446" t="s">
        <v>591</v>
      </c>
      <c r="K10" s="526" t="s">
        <v>611</v>
      </c>
      <c r="L10" s="446" t="s">
        <v>588</v>
      </c>
      <c r="M10" s="446" t="s">
        <v>589</v>
      </c>
      <c r="N10" s="528" t="s">
        <v>590</v>
      </c>
      <c r="O10" s="446" t="s">
        <v>591</v>
      </c>
      <c r="P10" s="526" t="s">
        <v>611</v>
      </c>
      <c r="Q10" s="446" t="s">
        <v>594</v>
      </c>
      <c r="R10" s="446"/>
      <c r="S10" s="446"/>
      <c r="T10" s="446"/>
      <c r="U10" s="446"/>
      <c r="V10" s="446"/>
      <c r="AA10" s="305" t="s">
        <v>607</v>
      </c>
    </row>
    <row r="11" spans="5:27" ht="47.25" customHeight="1">
      <c r="E11" s="445"/>
      <c r="F11" s="446"/>
      <c r="G11" s="446"/>
      <c r="H11" s="528"/>
      <c r="I11" s="27"/>
      <c r="J11" s="446"/>
      <c r="K11" s="527"/>
      <c r="L11" s="446"/>
      <c r="M11" s="446"/>
      <c r="N11" s="528"/>
      <c r="O11" s="446"/>
      <c r="P11" s="527"/>
      <c r="Q11" s="300" t="s">
        <v>595</v>
      </c>
      <c r="R11" s="300" t="s">
        <v>596</v>
      </c>
      <c r="S11" s="309" t="s">
        <v>627</v>
      </c>
      <c r="T11" s="300" t="s">
        <v>597</v>
      </c>
      <c r="U11" s="300" t="s">
        <v>628</v>
      </c>
      <c r="V11" s="446"/>
      <c r="AA11" s="305" t="s">
        <v>608</v>
      </c>
    </row>
    <row r="12" spans="5:27">
      <c r="E12" s="303"/>
      <c r="F12" s="533" t="s">
        <v>609</v>
      </c>
      <c r="G12" s="533"/>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32"/>
      <c r="G14" s="532"/>
      <c r="H14" s="532"/>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baseColWidth="10" defaultColWidth="0" defaultRowHeight="15"/>
  <cols>
    <col min="1" max="1" width="2.6640625" customWidth="1"/>
    <col min="2" max="2" width="4.5" hidden="1" customWidth="1"/>
    <col min="3" max="3" width="4" hidden="1" customWidth="1"/>
    <col min="4" max="4" width="2.66406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 customWidth="1"/>
    <col min="29" max="16383" width="1.832031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124</v>
      </c>
      <c r="T9" s="446" t="s">
        <v>89</v>
      </c>
      <c r="U9" s="446" t="s">
        <v>12</v>
      </c>
      <c r="V9" s="446"/>
      <c r="W9" s="446" t="s">
        <v>13</v>
      </c>
      <c r="X9" s="446"/>
      <c r="Y9" s="446" t="s">
        <v>14</v>
      </c>
      <c r="Z9" s="446" t="s">
        <v>441</v>
      </c>
      <c r="AA9" s="524" t="s">
        <v>459</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row>
    <row r="12" spans="5:45" s="244" customFormat="1" ht="19.5" customHeight="1">
      <c r="E12" s="8" t="s">
        <v>72</v>
      </c>
      <c r="F12" s="534" t="s">
        <v>29</v>
      </c>
      <c r="G12" s="535"/>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z+LusNrPgSigTxUljNzTILfJX1XZRikxefBPzy/oQGiwTq2hQhhlmaeNxXSjFq/SFmIa/lmMWBkTKn91nuo9GA==" saltValue="OSh/2+TDz9hsuK4UyxIT2w=="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baseColWidth="10" defaultColWidth="0" defaultRowHeight="15"/>
  <cols>
    <col min="1" max="1" width="2" customWidth="1"/>
    <col min="2" max="2" width="1.5" hidden="1" customWidth="1"/>
    <col min="3" max="3" width="1.6640625" hidden="1" customWidth="1"/>
    <col min="4" max="4" width="2.33203125" hidden="1" customWidth="1"/>
    <col min="5" max="5" width="7.164062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1640625" customWidth="1"/>
    <col min="29" max="16383" width="1.83203125" hidden="1"/>
    <col min="16384" max="16384" width="5.16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4" t="s">
        <v>119</v>
      </c>
      <c r="F9" s="446" t="s">
        <v>118</v>
      </c>
      <c r="G9" s="446" t="s">
        <v>1</v>
      </c>
      <c r="H9" s="446" t="s">
        <v>3</v>
      </c>
      <c r="I9" s="446" t="s">
        <v>4</v>
      </c>
      <c r="J9" s="446" t="s">
        <v>5</v>
      </c>
      <c r="K9" s="446" t="s">
        <v>6</v>
      </c>
      <c r="L9" s="446" t="s">
        <v>7</v>
      </c>
      <c r="M9" s="446" t="s">
        <v>8</v>
      </c>
      <c r="N9" s="446"/>
      <c r="O9" s="446"/>
      <c r="P9" s="446"/>
      <c r="Q9" s="446" t="s">
        <v>9</v>
      </c>
      <c r="R9" s="524" t="s">
        <v>447</v>
      </c>
      <c r="S9" s="524" t="s">
        <v>116</v>
      </c>
      <c r="T9" s="446" t="s">
        <v>89</v>
      </c>
      <c r="U9" s="446" t="s">
        <v>12</v>
      </c>
      <c r="V9" s="446"/>
      <c r="W9" s="446" t="s">
        <v>13</v>
      </c>
      <c r="X9" s="446"/>
      <c r="Y9" s="446" t="s">
        <v>14</v>
      </c>
      <c r="Z9" s="446" t="s">
        <v>441</v>
      </c>
      <c r="AA9" s="524" t="s">
        <v>459</v>
      </c>
      <c r="AR9" t="s">
        <v>337</v>
      </c>
    </row>
    <row r="10" spans="5:45" ht="31.5" customHeight="1">
      <c r="E10" s="459"/>
      <c r="F10" s="446"/>
      <c r="G10" s="446"/>
      <c r="H10" s="446"/>
      <c r="I10" s="446"/>
      <c r="J10" s="446"/>
      <c r="K10" s="446"/>
      <c r="L10" s="446"/>
      <c r="M10" s="446" t="s">
        <v>15</v>
      </c>
      <c r="N10" s="446"/>
      <c r="O10" s="446"/>
      <c r="P10" s="446" t="s">
        <v>16</v>
      </c>
      <c r="Q10" s="446"/>
      <c r="R10" s="459"/>
      <c r="S10" s="459"/>
      <c r="T10" s="446"/>
      <c r="U10" s="446"/>
      <c r="V10" s="446"/>
      <c r="W10" s="446"/>
      <c r="X10" s="446"/>
      <c r="Y10" s="446"/>
      <c r="Z10" s="446"/>
      <c r="AA10" s="459"/>
      <c r="AR10" t="s">
        <v>338</v>
      </c>
    </row>
    <row r="11" spans="5:45" ht="78.75" customHeight="1">
      <c r="E11" s="445"/>
      <c r="F11" s="446"/>
      <c r="G11" s="446"/>
      <c r="H11" s="446"/>
      <c r="I11" s="446"/>
      <c r="J11" s="446"/>
      <c r="K11" s="446"/>
      <c r="L11" s="446"/>
      <c r="M11" s="27" t="s">
        <v>17</v>
      </c>
      <c r="N11" s="27" t="s">
        <v>18</v>
      </c>
      <c r="O11" s="27" t="s">
        <v>19</v>
      </c>
      <c r="P11" s="446"/>
      <c r="Q11" s="446"/>
      <c r="R11" s="445"/>
      <c r="S11" s="445"/>
      <c r="T11" s="446"/>
      <c r="U11" s="27" t="s">
        <v>20</v>
      </c>
      <c r="V11" s="27" t="s">
        <v>21</v>
      </c>
      <c r="W11" s="27" t="s">
        <v>20</v>
      </c>
      <c r="X11" s="27" t="s">
        <v>21</v>
      </c>
      <c r="Y11" s="446"/>
      <c r="Z11" s="446"/>
      <c r="AA11" s="445"/>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rXGeCqGuLycOaP5vSGr3gkA09virVoO+mjPA8dQOOaVXQiBpT0o6oa35+kuOktJsgHDEoS0Q4lmY9bKJJG3U/A==" saltValue="Hjv87pJWjGsS1vlgTdb5HQ=="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Mayank Awasthi</cp:lastModifiedBy>
  <cp:lastPrinted>2016-09-08T06:44:45Z</cp:lastPrinted>
  <dcterms:created xsi:type="dcterms:W3CDTF">2015-12-16T12:56:50Z</dcterms:created>
  <dcterms:modified xsi:type="dcterms:W3CDTF">2024-10-10T09:43:04Z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